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410" windowHeight="11010" activeTab="1"/>
  </bookViews>
  <sheets>
    <sheet name="Лист1 (2)" sheetId="2" r:id="rId1"/>
    <sheet name="Лист1" sheetId="1" r:id="rId2"/>
    <sheet name="Лист1 (3)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3" l="1"/>
  <c r="H44" i="3" l="1"/>
  <c r="H43" i="3"/>
  <c r="H42" i="3"/>
  <c r="H41" i="3"/>
  <c r="H40" i="3"/>
  <c r="H39" i="3"/>
  <c r="F13" i="1"/>
  <c r="F19" i="1"/>
  <c r="F22" i="1"/>
  <c r="F26" i="1"/>
  <c r="F27" i="1"/>
  <c r="F32" i="1"/>
  <c r="F28" i="1" s="1"/>
  <c r="F42" i="1"/>
  <c r="F48" i="1"/>
  <c r="F51" i="1"/>
  <c r="F53" i="1"/>
  <c r="F54" i="1"/>
  <c r="F57" i="1"/>
  <c r="F64" i="1"/>
  <c r="F65" i="1"/>
  <c r="F68" i="1"/>
  <c r="F72" i="1"/>
  <c r="F77" i="1"/>
  <c r="F86" i="1"/>
  <c r="F87" i="1"/>
  <c r="F80" i="1" s="1"/>
  <c r="F89" i="1"/>
  <c r="F88" i="1" s="1"/>
  <c r="F90" i="1"/>
  <c r="F91" i="1"/>
  <c r="F92" i="1"/>
  <c r="F100" i="1"/>
  <c r="H38" i="3"/>
  <c r="H37" i="3"/>
  <c r="F58" i="1" l="1"/>
  <c r="F12" i="1"/>
  <c r="H24" i="3" l="1"/>
  <c r="H27" i="3"/>
  <c r="H23" i="3" l="1"/>
  <c r="H13" i="3"/>
  <c r="H19" i="3" l="1"/>
  <c r="H12" i="3" s="1"/>
  <c r="H100" i="2"/>
  <c r="H92" i="2"/>
  <c r="H91" i="2"/>
  <c r="H90" i="2"/>
  <c r="H87" i="2"/>
  <c r="H86" i="2"/>
  <c r="H80" i="2"/>
  <c r="H77" i="2"/>
  <c r="H72" i="2"/>
  <c r="H68" i="2"/>
  <c r="H65" i="2"/>
  <c r="H64" i="2"/>
  <c r="H57" i="2"/>
  <c r="H54" i="2"/>
  <c r="H53" i="2"/>
  <c r="H51" i="2"/>
  <c r="H48" i="2"/>
  <c r="H42" i="2"/>
  <c r="H32" i="2"/>
  <c r="H28" i="2" s="1"/>
  <c r="H22" i="2"/>
  <c r="H19" i="2"/>
  <c r="H13" i="2"/>
  <c r="P22" i="2"/>
  <c r="P18" i="2"/>
  <c r="P100" i="2"/>
  <c r="P92" i="2"/>
  <c r="P91" i="2"/>
  <c r="P90" i="2"/>
  <c r="P87" i="2"/>
  <c r="P86" i="2"/>
  <c r="P77" i="2"/>
  <c r="P72" i="2"/>
  <c r="P68" i="2"/>
  <c r="P65" i="2"/>
  <c r="P64" i="2"/>
  <c r="P57" i="2"/>
  <c r="P54" i="2"/>
  <c r="P53" i="2"/>
  <c r="P51" i="2"/>
  <c r="P48" i="2"/>
  <c r="P42" i="2"/>
  <c r="P32" i="2"/>
  <c r="P13" i="2"/>
  <c r="P80" i="2"/>
  <c r="P19" i="2"/>
  <c r="M89" i="2"/>
  <c r="M27" i="2"/>
  <c r="M26" i="2"/>
  <c r="M101" i="2" s="1"/>
  <c r="P28" i="2" l="1"/>
  <c r="H58" i="2"/>
  <c r="H88" i="2"/>
  <c r="H12" i="2"/>
  <c r="P88" i="2"/>
  <c r="P58" i="2"/>
  <c r="P12" i="2" s="1"/>
  <c r="L87" i="2"/>
  <c r="L57" i="2"/>
  <c r="L101" i="2" s="1"/>
  <c r="K92" i="2"/>
  <c r="K91" i="2"/>
  <c r="K68" i="2"/>
  <c r="K65" i="2"/>
  <c r="K32" i="2"/>
  <c r="J100" i="2"/>
  <c r="J86" i="2"/>
  <c r="J77" i="2"/>
  <c r="J72" i="2"/>
  <c r="J64" i="2"/>
  <c r="J54" i="2"/>
  <c r="J53" i="2"/>
  <c r="J51" i="2"/>
  <c r="J48" i="2"/>
  <c r="G48" i="2"/>
  <c r="J42" i="2"/>
  <c r="G100" i="2"/>
  <c r="G92" i="2"/>
  <c r="G91" i="2"/>
  <c r="G90" i="2"/>
  <c r="G87" i="2"/>
  <c r="G86" i="2"/>
  <c r="G77" i="2"/>
  <c r="G72" i="2"/>
  <c r="G68" i="2"/>
  <c r="G64" i="2"/>
  <c r="G57" i="2"/>
  <c r="G54" i="2"/>
  <c r="G53" i="2"/>
  <c r="G51" i="2"/>
  <c r="G42" i="2"/>
  <c r="G32" i="2"/>
  <c r="G19" i="2"/>
  <c r="G13" i="2"/>
  <c r="K10" i="2" l="1"/>
  <c r="L7" i="2"/>
  <c r="K101" i="2"/>
  <c r="G22" i="2"/>
  <c r="G58" i="2"/>
  <c r="G88" i="2"/>
  <c r="J101" i="2"/>
  <c r="G28" i="2"/>
  <c r="G80" i="2"/>
  <c r="G12" i="2" l="1"/>
  <c r="I10" i="2" s="1"/>
  <c r="N101" i="2" l="1"/>
  <c r="P11" i="2"/>
  <c r="N10" i="2"/>
  <c r="G31" i="1"/>
  <c r="H31" i="1" s="1"/>
  <c r="G66" i="1"/>
  <c r="H66" i="1" s="1"/>
  <c r="G68" i="1"/>
  <c r="H68" i="1" s="1"/>
  <c r="G77" i="1"/>
  <c r="H77" i="1" s="1"/>
  <c r="G98" i="1"/>
  <c r="H98" i="1" s="1"/>
  <c r="H61" i="1"/>
  <c r="U60" i="1"/>
  <c r="W49" i="1"/>
  <c r="W48" i="1"/>
  <c r="W59" i="1"/>
  <c r="W58" i="1"/>
  <c r="W57" i="1"/>
  <c r="W56" i="1"/>
  <c r="W55" i="1"/>
  <c r="W54" i="1"/>
  <c r="W53" i="1"/>
  <c r="W52" i="1"/>
  <c r="W51" i="1"/>
  <c r="W50" i="1"/>
  <c r="W60" i="1" l="1"/>
  <c r="G25" i="1"/>
  <c r="H25" i="1" s="1"/>
  <c r="G89" i="1" l="1"/>
  <c r="H89" i="1" s="1"/>
  <c r="G90" i="1" l="1"/>
  <c r="H90" i="1" s="1"/>
  <c r="G26" i="1"/>
  <c r="H26" i="1" s="1"/>
  <c r="G27" i="1"/>
  <c r="H27" i="1" s="1"/>
  <c r="H8" i="1" l="1"/>
</calcChain>
</file>

<file path=xl/sharedStrings.xml><?xml version="1.0" encoding="utf-8"?>
<sst xmlns="http://schemas.openxmlformats.org/spreadsheetml/2006/main" count="301" uniqueCount="153">
  <si>
    <t>РАСШИФРОВКА</t>
  </si>
  <si>
    <t>к бюджетной смете расходов  ГКОУ школа-интернат № 2 г. Сочи</t>
  </si>
  <si>
    <t xml:space="preserve">на 2019 год </t>
  </si>
  <si>
    <t>Главный распорядитель</t>
  </si>
  <si>
    <t>Министерство образования, науки и молодежной политики Краснодарского края</t>
  </si>
  <si>
    <t>Раздел и подраздел</t>
  </si>
  <si>
    <t>0702</t>
  </si>
  <si>
    <t>Целевая статья</t>
  </si>
  <si>
    <t>210200590</t>
  </si>
  <si>
    <t>рублей</t>
  </si>
  <si>
    <t>КОСГУ</t>
  </si>
  <si>
    <t>Наименование важнейших видов продукции, услуг согласно статьям бюджетной классификации</t>
  </si>
  <si>
    <t>Сумма</t>
  </si>
  <si>
    <t>Иные закупки товаров, работ и услуг для обеспечения государственных (муниципальных) нужд</t>
  </si>
  <si>
    <t>Услуги связи, всего</t>
  </si>
  <si>
    <t>в том числе:</t>
  </si>
  <si>
    <t>оплата услуг общедоступной электросвязи</t>
  </si>
  <si>
    <t>услуги почтовой связи</t>
  </si>
  <si>
    <t>оплата услуг по использованию Интернета</t>
  </si>
  <si>
    <t>Транспортные услуги, всего</t>
  </si>
  <si>
    <t>Прочие (оказание услуг перевозки грузов)</t>
  </si>
  <si>
    <t>Коммунальные услуги, всего</t>
  </si>
  <si>
    <t>Оплата отопления и технологических нужд, горячее водоснабжение</t>
  </si>
  <si>
    <t>оплата потребления электрической энергии</t>
  </si>
  <si>
    <t>Оплата потребления газа</t>
  </si>
  <si>
    <t>Работы,услуги по содержанию имущества</t>
  </si>
  <si>
    <t>- дезинфекция, дезинсекция, дератизация, газация;</t>
  </si>
  <si>
    <t>- вывоз снега, мусора, твердых бытовых и промышленных отходов (в том числе, медицинских и радиационно-опасных), включая расходы на оплату договоров, предметом которых является вывоз и утилизация мусора (твердых бытовых, промышленных отходов), в случае, если осуществление действий, направленных на их дальнейшую утилизацию (размещение, захоронение), согласно условиям договора, осуществляет исполнитель;</t>
  </si>
  <si>
    <t>разработка и согласование проекта ПНООЛР и паспорта отходов</t>
  </si>
  <si>
    <t>обследование тех состояния с целью определения возможности дальнейшей эксплуатации</t>
  </si>
  <si>
    <t>ТО оргтехники</t>
  </si>
  <si>
    <t xml:space="preserve">текущий ремонт </t>
  </si>
  <si>
    <t>ТО охранной сигнализации</t>
  </si>
  <si>
    <t>промывка и опрессовка систем отопления</t>
  </si>
  <si>
    <t>- измерение сопротивления изоляции электропроводки, испытание устройств защитного заземления;</t>
  </si>
  <si>
    <t>проведение бактериологических исследований воздуха в помещениях, а также проведение бактериологических исследований иных нефинансовых активов (перевязочного материала, инструментов и т.п.);</t>
  </si>
  <si>
    <t>устранение неисправностей и текущий ремонт АПС</t>
  </si>
  <si>
    <t>текущий ремонт а/транспорта</t>
  </si>
  <si>
    <t>ТО ТС</t>
  </si>
  <si>
    <t>ТО оборудования мониторинга места ТС</t>
  </si>
  <si>
    <t>заправка картриджей</t>
  </si>
  <si>
    <t>очистка жироуловителей</t>
  </si>
  <si>
    <t>аварийно-диспечерское обслуживание газовых плит</t>
  </si>
  <si>
    <t>осмотр дымоходов</t>
  </si>
  <si>
    <t>эксплуатация и ТО транспортабельной котельной установки ТКУ-1300кВт</t>
  </si>
  <si>
    <t>Прочие работы, услуги</t>
  </si>
  <si>
    <t>Услуги по охране (вневедомственная)</t>
  </si>
  <si>
    <t>услуги по страхованию имущества, гражданской ответственности и здоровья;</t>
  </si>
  <si>
    <t>- приобретение неисключительных (пользовательских), лицензионных прав на программное обеспечение;</t>
  </si>
  <si>
    <t>электронная подпись</t>
  </si>
  <si>
    <t>сопровождение ПО (УРМ, 1С и т.п.)</t>
  </si>
  <si>
    <t>проведение медицинских осмотров работников учреждения</t>
  </si>
  <si>
    <t>медицинские услуги, в т.ч. диспансеризация,медицинский осмотр и освидетельсвование работников, включая осмотр водителей</t>
  </si>
  <si>
    <t>Повышение квалификации работников учреждения</t>
  </si>
  <si>
    <t>- подписка на периодические и справочные издания, в том числе для читальных залов библиотек, с учетом доставки подписных изданий, если она предусмотрена в договоре подписки;</t>
  </si>
  <si>
    <t>- приобретение и обновление справочно-информационных баз данных;</t>
  </si>
  <si>
    <t>- проведение инвентаризации и паспортизации зданий, сооружений, других основных средств;</t>
  </si>
  <si>
    <t>- приобретение (изготовление) бланков строгой отчетности;</t>
  </si>
  <si>
    <t>- услуги и работы по утилизации, захоронению отходов;</t>
  </si>
  <si>
    <t>услуги по оформлению энергопаспорта</t>
  </si>
  <si>
    <t>услуги по предоставлению выписок из государственных реестров</t>
  </si>
  <si>
    <t>обследование доступности здания маломобильным группам населения</t>
  </si>
  <si>
    <t>- услуги по курьерской доставке;</t>
  </si>
  <si>
    <t>декларация, оплата за негативное воздействие на окружающую среду за 2018 г.</t>
  </si>
  <si>
    <t>нотариальные услуги (взимание нотариального тарифа за совершение нотариальных действий), за исключением случаев, когда за совершение нотариальных действий предусмотрено взимание государственной пошлины;</t>
  </si>
  <si>
    <t>Увеличение стоимости основных средств, всего:</t>
  </si>
  <si>
    <t>Приобретение учебного оборудования</t>
  </si>
  <si>
    <t>Офисное оборудование и вычислительная техника</t>
  </si>
  <si>
    <t>Электрические машины и электрооборудование</t>
  </si>
  <si>
    <t xml:space="preserve">     мебель</t>
  </si>
  <si>
    <t>приобретение производственно-хозяйственного инвентаря</t>
  </si>
  <si>
    <t>приобретение учебников</t>
  </si>
  <si>
    <t>Увеличение стоимости материальных запасов, всего:</t>
  </si>
  <si>
    <t>продукты питания</t>
  </si>
  <si>
    <t xml:space="preserve"> ГСМ</t>
  </si>
  <si>
    <t>приобретение канцтоваров, бумаги, папок</t>
  </si>
  <si>
    <t>приобретение материалов для ремонта сантехники и эл/оборуд, в т. ч. пищеблока</t>
  </si>
  <si>
    <t>строительные материалы</t>
  </si>
  <si>
    <t>приобретение хозяйственных материалов</t>
  </si>
  <si>
    <t>приобретение медикаментов и перевязочных средств</t>
  </si>
  <si>
    <t>приобретение запасных и (или) составных частей для машин, оборудования, оргтехники, вычислительной техники, систем телекоммуникаций и локальных вычислительных сетей, систем передачи и отображения информации, защиты информации, информационно-вычислительных систем, средств связи и т.п.;</t>
  </si>
  <si>
    <t>- мягкого инвентаря, в том числе, имущества, функционально ориентированного на охрану труда и технику безопасности, гражданскую оборону (специальной одежды, специальной обуви и предохранительных приспособлений (комбинезонов, костюмов, курток, брюк, халатов, полушубков, тулупов, различной обуви, рукавиц, очков, шлемов, противогазов, респираторов, других видов специальной одежды);</t>
  </si>
  <si>
    <t>чистящие, моющие</t>
  </si>
  <si>
    <t>флешка при покупке ключа</t>
  </si>
  <si>
    <t>Директор</t>
  </si>
  <si>
    <t>Н.А.Зубарева</t>
  </si>
  <si>
    <t>аук</t>
  </si>
  <si>
    <t xml:space="preserve">водопотребление и водоотведение </t>
  </si>
  <si>
    <t>д№73 от 01.01.19</t>
  </si>
  <si>
    <t>ООО "Профилактика"</t>
  </si>
  <si>
    <t>ТБО</t>
  </si>
  <si>
    <t>ЭКО Сервис</t>
  </si>
  <si>
    <t>технологическое обслуживание  системы  видеонаблюдения</t>
  </si>
  <si>
    <t>7000х12=84</t>
  </si>
  <si>
    <t>тех.обслуживание пожарной сигнализации АПС</t>
  </si>
  <si>
    <t>15х12=180</t>
  </si>
  <si>
    <t>тех.обслуживание СПИ</t>
  </si>
  <si>
    <t>Д№332/19    от 01.01.2019</t>
  </si>
  <si>
    <t>2000,29х12=24003,48</t>
  </si>
  <si>
    <t>пультовая охрана и техническое обслуживание объекта</t>
  </si>
  <si>
    <t>К №023.02.01.П.1.00329</t>
  </si>
  <si>
    <t>3437,56х12=41250,72</t>
  </si>
  <si>
    <t>м</t>
  </si>
  <si>
    <t>ап</t>
  </si>
  <si>
    <t>май</t>
  </si>
  <si>
    <t>июнь</t>
  </si>
  <si>
    <t>июль</t>
  </si>
  <si>
    <t>авг</t>
  </si>
  <si>
    <t>с</t>
  </si>
  <si>
    <t>о</t>
  </si>
  <si>
    <t>н</t>
  </si>
  <si>
    <t>д</t>
  </si>
  <si>
    <t>я</t>
  </si>
  <si>
    <t>ф</t>
  </si>
  <si>
    <t>К №С5712/18 от 01.01.19        Ч ОО "Рубикон"</t>
  </si>
  <si>
    <t>ТО и заправка огнетушителей</t>
  </si>
  <si>
    <t>до 100000</t>
  </si>
  <si>
    <t>до 400000</t>
  </si>
  <si>
    <t>прямые</t>
  </si>
  <si>
    <t>2020 г</t>
  </si>
  <si>
    <t>2021 г</t>
  </si>
  <si>
    <t>объем</t>
  </si>
  <si>
    <t>цена ед.</t>
  </si>
  <si>
    <t>Продукты питания в том числе</t>
  </si>
  <si>
    <t>яйца</t>
  </si>
  <si>
    <t>овощи свежие</t>
  </si>
  <si>
    <t>бакалея</t>
  </si>
  <si>
    <t>молочная продукция</t>
  </si>
  <si>
    <t>сухофрукты</t>
  </si>
  <si>
    <t>макаронн, мука</t>
  </si>
  <si>
    <t>круп</t>
  </si>
  <si>
    <t>птица</t>
  </si>
  <si>
    <t>овощи консе,р соленья</t>
  </si>
  <si>
    <t>фрукты</t>
  </si>
  <si>
    <t>соки</t>
  </si>
  <si>
    <t>витаминизиров напиток</t>
  </si>
  <si>
    <t>хлебо</t>
  </si>
  <si>
    <t>кондитерские изде</t>
  </si>
  <si>
    <t xml:space="preserve">мясная продукция,супродукты </t>
  </si>
  <si>
    <t>рыбные продукты</t>
  </si>
  <si>
    <t>Рыба лососевых пород б/г (горбуша) с/м</t>
  </si>
  <si>
    <t>Треска с/м б/г</t>
  </si>
  <si>
    <t xml:space="preserve">колбаса варенная </t>
  </si>
  <si>
    <t>цыплята</t>
  </si>
  <si>
    <t>филе</t>
  </si>
  <si>
    <t>Молоко 2,5% Калория ультрапастериз</t>
  </si>
  <si>
    <t xml:space="preserve">Кефир 2,5 % м/у </t>
  </si>
  <si>
    <t>Масло 200г ГОСТ Серебро 72,5%</t>
  </si>
  <si>
    <t>Творог фас 9% в Бар/пл Калория</t>
  </si>
  <si>
    <t xml:space="preserve">Сыр Российский 50% </t>
  </si>
  <si>
    <t>Сметана 500г 20% колб Калория пленка (1*10)</t>
  </si>
  <si>
    <t>Ряженка 2,5% 450г пл Калория</t>
  </si>
  <si>
    <t>Йогурт питьевой 450 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</si>
</sst>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0" fillId="0" borderId="0"/>
  </cellStyleXfs>
  <cellXfs count="172">
    <xf numFmtId="0" fontId="0" fillId="0" borderId="0" xfId="0"/>
    <xf numFmtId="0" fontId="3" fillId="2" borderId="0" xfId="0" applyFont="1" applyFill="1"/>
    <xf numFmtId="0" fontId="4" fillId="2" borderId="0" xfId="0" applyFont="1" applyFill="1"/>
    <xf numFmtId="43" fontId="5" fillId="2" borderId="0" xfId="1" applyFont="1" applyFill="1"/>
    <xf numFmtId="0" fontId="4" fillId="0" borderId="0" xfId="0" applyFont="1"/>
    <xf numFmtId="43" fontId="7" fillId="2" borderId="0" xfId="1" applyFont="1" applyFill="1"/>
    <xf numFmtId="0" fontId="3" fillId="0" borderId="0" xfId="0" applyFont="1"/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wrapText="1"/>
    </xf>
    <xf numFmtId="0" fontId="5" fillId="2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43" fontId="7" fillId="2" borderId="6" xfId="1" applyFont="1" applyFill="1" applyBorder="1" applyAlignment="1">
      <alignment horizontal="center" vertical="center"/>
    </xf>
    <xf numFmtId="43" fontId="5" fillId="2" borderId="11" xfId="1" applyFont="1" applyFill="1" applyBorder="1"/>
    <xf numFmtId="0" fontId="3" fillId="2" borderId="7" xfId="0" applyFont="1" applyFill="1" applyBorder="1"/>
    <xf numFmtId="43" fontId="7" fillId="2" borderId="11" xfId="1" applyFont="1" applyFill="1" applyBorder="1"/>
    <xf numFmtId="43" fontId="4" fillId="0" borderId="0" xfId="0" applyNumberFormat="1" applyFont="1"/>
    <xf numFmtId="0" fontId="4" fillId="2" borderId="8" xfId="0" applyFont="1" applyFill="1" applyBorder="1" applyAlignment="1">
      <alignment horizontal="left" wrapText="1" indent="2"/>
    </xf>
    <xf numFmtId="0" fontId="4" fillId="2" borderId="9" xfId="0" applyFont="1" applyFill="1" applyBorder="1" applyAlignment="1">
      <alignment horizontal="left" wrapText="1" indent="2"/>
    </xf>
    <xf numFmtId="0" fontId="4" fillId="2" borderId="10" xfId="0" applyFont="1" applyFill="1" applyBorder="1" applyAlignment="1">
      <alignment horizontal="left" wrapText="1" indent="2"/>
    </xf>
    <xf numFmtId="0" fontId="4" fillId="2" borderId="8" xfId="0" applyFont="1" applyFill="1" applyBorder="1" applyAlignment="1">
      <alignment horizontal="left" indent="2"/>
    </xf>
    <xf numFmtId="0" fontId="4" fillId="2" borderId="9" xfId="0" applyFont="1" applyFill="1" applyBorder="1" applyAlignment="1">
      <alignment horizontal="left" indent="2"/>
    </xf>
    <xf numFmtId="0" fontId="4" fillId="2" borderId="10" xfId="0" applyFont="1" applyFill="1" applyBorder="1" applyAlignment="1">
      <alignment horizontal="left" indent="2"/>
    </xf>
    <xf numFmtId="0" fontId="5" fillId="2" borderId="8" xfId="0" applyFont="1" applyFill="1" applyBorder="1" applyAlignment="1">
      <alignment horizontal="left" wrapText="1" indent="2"/>
    </xf>
    <xf numFmtId="0" fontId="5" fillId="2" borderId="9" xfId="0" applyFont="1" applyFill="1" applyBorder="1" applyAlignment="1">
      <alignment horizontal="left" wrapText="1" indent="2"/>
    </xf>
    <xf numFmtId="0" fontId="5" fillId="2" borderId="10" xfId="0" applyFont="1" applyFill="1" applyBorder="1" applyAlignment="1">
      <alignment horizontal="left" wrapText="1" indent="2"/>
    </xf>
    <xf numFmtId="0" fontId="9" fillId="2" borderId="7" xfId="0" applyFont="1" applyFill="1" applyBorder="1"/>
    <xf numFmtId="0" fontId="3" fillId="2" borderId="7" xfId="0" applyFont="1" applyFill="1" applyBorder="1" applyAlignment="1">
      <alignment horizontal="left"/>
    </xf>
    <xf numFmtId="0" fontId="3" fillId="2" borderId="12" xfId="0" applyFont="1" applyFill="1" applyBorder="1"/>
    <xf numFmtId="4" fontId="3" fillId="2" borderId="12" xfId="0" applyNumberFormat="1" applyFont="1" applyFill="1" applyBorder="1"/>
    <xf numFmtId="4" fontId="4" fillId="0" borderId="0" xfId="0" applyNumberFormat="1" applyFont="1"/>
    <xf numFmtId="0" fontId="4" fillId="2" borderId="0" xfId="0" applyFont="1" applyFill="1" applyAlignment="1">
      <alignment horizontal="left"/>
    </xf>
    <xf numFmtId="0" fontId="0" fillId="0" borderId="0" xfId="0" applyAlignment="1"/>
    <xf numFmtId="0" fontId="3" fillId="2" borderId="0" xfId="0" applyFont="1" applyFill="1" applyAlignment="1"/>
    <xf numFmtId="0" fontId="4" fillId="2" borderId="0" xfId="0" applyFont="1" applyFill="1" applyAlignment="1"/>
    <xf numFmtId="43" fontId="5" fillId="2" borderId="0" xfId="1" applyFont="1" applyFill="1" applyAlignment="1"/>
    <xf numFmtId="0" fontId="4" fillId="0" borderId="0" xfId="0" applyFont="1" applyAlignment="1"/>
    <xf numFmtId="4" fontId="3" fillId="2" borderId="0" xfId="0" applyNumberFormat="1" applyFont="1" applyFill="1" applyAlignment="1"/>
    <xf numFmtId="4" fontId="4" fillId="0" borderId="0" xfId="0" applyNumberFormat="1" applyFont="1" applyAlignment="1"/>
    <xf numFmtId="43" fontId="4" fillId="0" borderId="0" xfId="0" applyNumberFormat="1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4" fontId="4" fillId="0" borderId="0" xfId="0" applyNumberFormat="1" applyFont="1" applyFill="1" applyBorder="1"/>
    <xf numFmtId="0" fontId="4" fillId="0" borderId="0" xfId="0" applyFont="1" applyFill="1" applyBorder="1" applyAlignment="1"/>
    <xf numFmtId="4" fontId="4" fillId="0" borderId="0" xfId="0" applyNumberFormat="1" applyFont="1" applyFill="1" applyBorder="1" applyAlignment="1"/>
    <xf numFmtId="0" fontId="0" fillId="0" borderId="0" xfId="0" applyFill="1" applyBorder="1" applyAlignment="1"/>
    <xf numFmtId="0" fontId="0" fillId="0" borderId="0" xfId="0" applyFill="1" applyBorder="1"/>
    <xf numFmtId="43" fontId="0" fillId="0" borderId="0" xfId="0" applyNumberFormat="1" applyAlignment="1"/>
    <xf numFmtId="43" fontId="13" fillId="2" borderId="11" xfId="1" applyFont="1" applyFill="1" applyBorder="1"/>
    <xf numFmtId="0" fontId="0" fillId="0" borderId="0" xfId="0" applyFill="1" applyAlignment="1"/>
    <xf numFmtId="43" fontId="5" fillId="0" borderId="11" xfId="1" applyFont="1" applyFill="1" applyBorder="1"/>
    <xf numFmtId="0" fontId="4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 wrapText="1" indent="2"/>
    </xf>
    <xf numFmtId="0" fontId="4" fillId="2" borderId="9" xfId="0" applyFont="1" applyFill="1" applyBorder="1" applyAlignment="1">
      <alignment horizontal="left" wrapText="1" indent="2"/>
    </xf>
    <xf numFmtId="0" fontId="4" fillId="2" borderId="10" xfId="0" applyFont="1" applyFill="1" applyBorder="1" applyAlignment="1">
      <alignment horizontal="left" wrapText="1" indent="2"/>
    </xf>
    <xf numFmtId="0" fontId="4" fillId="2" borderId="8" xfId="0" applyFont="1" applyFill="1" applyBorder="1" applyAlignment="1">
      <alignment horizontal="left" indent="2"/>
    </xf>
    <xf numFmtId="0" fontId="4" fillId="2" borderId="9" xfId="0" applyFont="1" applyFill="1" applyBorder="1" applyAlignment="1">
      <alignment horizontal="left" indent="2"/>
    </xf>
    <xf numFmtId="0" fontId="4" fillId="2" borderId="1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 wrapText="1" indent="2"/>
    </xf>
    <xf numFmtId="0" fontId="5" fillId="2" borderId="9" xfId="0" applyFont="1" applyFill="1" applyBorder="1" applyAlignment="1">
      <alignment horizontal="left" wrapText="1" indent="2"/>
    </xf>
    <xf numFmtId="0" fontId="5" fillId="2" borderId="10" xfId="0" applyFont="1" applyFill="1" applyBorder="1" applyAlignment="1">
      <alignment horizontal="left" wrapText="1" indent="2"/>
    </xf>
    <xf numFmtId="43" fontId="4" fillId="0" borderId="0" xfId="1" applyFont="1" applyAlignment="1"/>
    <xf numFmtId="43" fontId="4" fillId="0" borderId="0" xfId="1" applyFont="1" applyFill="1" applyBorder="1" applyAlignment="1"/>
    <xf numFmtId="43" fontId="4" fillId="0" borderId="0" xfId="0" applyNumberFormat="1" applyFont="1" applyAlignment="1"/>
    <xf numFmtId="43" fontId="5" fillId="2" borderId="0" xfId="1" applyFont="1" applyFill="1" applyBorder="1"/>
    <xf numFmtId="43" fontId="0" fillId="0" borderId="0" xfId="1" applyFont="1" applyAlignment="1"/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43" fontId="7" fillId="2" borderId="14" xfId="1" applyFont="1" applyFill="1" applyBorder="1"/>
    <xf numFmtId="0" fontId="3" fillId="0" borderId="1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0" fillId="0" borderId="1" xfId="0" applyBorder="1" applyAlignment="1"/>
    <xf numFmtId="0" fontId="14" fillId="0" borderId="1" xfId="0" applyFont="1" applyBorder="1" applyAlignment="1"/>
    <xf numFmtId="43" fontId="15" fillId="2" borderId="11" xfId="1" applyFont="1" applyFill="1" applyBorder="1"/>
    <xf numFmtId="43" fontId="14" fillId="0" borderId="1" xfId="1" applyFont="1" applyBorder="1" applyAlignment="1"/>
    <xf numFmtId="43" fontId="14" fillId="0" borderId="0" xfId="1" applyFont="1"/>
    <xf numFmtId="0" fontId="3" fillId="2" borderId="8" xfId="0" applyFont="1" applyFill="1" applyBorder="1" applyAlignment="1">
      <alignment horizontal="left" wrapText="1" indent="2"/>
    </xf>
    <xf numFmtId="0" fontId="3" fillId="2" borderId="9" xfId="0" applyFont="1" applyFill="1" applyBorder="1" applyAlignment="1">
      <alignment horizontal="left" wrapText="1" indent="2"/>
    </xf>
    <xf numFmtId="0" fontId="3" fillId="2" borderId="10" xfId="0" applyFont="1" applyFill="1" applyBorder="1" applyAlignment="1">
      <alignment horizontal="left" wrapText="1" indent="2"/>
    </xf>
    <xf numFmtId="43" fontId="15" fillId="2" borderId="8" xfId="1" applyFont="1" applyFill="1" applyBorder="1"/>
    <xf numFmtId="43" fontId="1" fillId="0" borderId="1" xfId="1" applyFont="1" applyBorder="1"/>
    <xf numFmtId="0" fontId="0" fillId="0" borderId="1" xfId="0" applyBorder="1"/>
    <xf numFmtId="0" fontId="3" fillId="2" borderId="1" xfId="0" applyFont="1" applyFill="1" applyBorder="1"/>
    <xf numFmtId="0" fontId="4" fillId="0" borderId="1" xfId="0" applyFont="1" applyBorder="1"/>
    <xf numFmtId="43" fontId="16" fillId="0" borderId="1" xfId="1" applyFont="1" applyBorder="1"/>
    <xf numFmtId="43" fontId="0" fillId="0" borderId="1" xfId="0" applyNumberFormat="1" applyBorder="1"/>
    <xf numFmtId="0" fontId="2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3" fontId="4" fillId="0" borderId="1" xfId="0" applyNumberFormat="1" applyFont="1" applyBorder="1"/>
    <xf numFmtId="43" fontId="4" fillId="0" borderId="1" xfId="1" applyFont="1" applyBorder="1"/>
    <xf numFmtId="43" fontId="0" fillId="0" borderId="1" xfId="0" applyNumberFormat="1" applyBorder="1" applyAlignment="1">
      <alignment horizontal="left"/>
    </xf>
    <xf numFmtId="43" fontId="0" fillId="0" borderId="1" xfId="0" applyNumberFormat="1" applyBorder="1" applyAlignment="1">
      <alignment horizontal="center"/>
    </xf>
    <xf numFmtId="2" fontId="21" fillId="0" borderId="1" xfId="0" applyNumberFormat="1" applyFont="1" applyFill="1" applyBorder="1" applyAlignment="1">
      <alignment horizontal="center" vertical="center" wrapText="1"/>
    </xf>
    <xf numFmtId="43" fontId="4" fillId="0" borderId="15" xfId="0" applyNumberFormat="1" applyFont="1" applyFill="1" applyBorder="1"/>
    <xf numFmtId="0" fontId="3" fillId="0" borderId="1" xfId="0" applyFont="1" applyBorder="1"/>
    <xf numFmtId="43" fontId="5" fillId="2" borderId="11" xfId="1" applyFont="1" applyFill="1" applyBorder="1" applyAlignment="1">
      <alignment horizontal="left"/>
    </xf>
    <xf numFmtId="43" fontId="13" fillId="0" borderId="1" xfId="0" applyNumberFormat="1" applyFont="1" applyBorder="1" applyAlignment="1">
      <alignment horizontal="left"/>
    </xf>
    <xf numFmtId="43" fontId="4" fillId="0" borderId="1" xfId="0" applyNumberFormat="1" applyFont="1" applyBorder="1" applyAlignment="1">
      <alignment horizontal="left"/>
    </xf>
    <xf numFmtId="4" fontId="17" fillId="3" borderId="1" xfId="0" applyNumberFormat="1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left" wrapText="1"/>
    </xf>
    <xf numFmtId="0" fontId="3" fillId="2" borderId="9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 wrapText="1"/>
    </xf>
    <xf numFmtId="0" fontId="6" fillId="2" borderId="0" xfId="0" applyFont="1" applyFill="1" applyAlignment="1">
      <alignment horizont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left" wrapText="1"/>
    </xf>
    <xf numFmtId="0" fontId="9" fillId="2" borderId="9" xfId="0" applyFont="1" applyFill="1" applyBorder="1" applyAlignment="1">
      <alignment horizontal="left" wrapText="1"/>
    </xf>
    <xf numFmtId="0" fontId="9" fillId="2" borderId="10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 indent="2"/>
    </xf>
    <xf numFmtId="0" fontId="4" fillId="2" borderId="9" xfId="0" applyFont="1" applyFill="1" applyBorder="1" applyAlignment="1">
      <alignment horizontal="left" indent="2"/>
    </xf>
    <xf numFmtId="0" fontId="4" fillId="2" borderId="10" xfId="0" applyFont="1" applyFill="1" applyBorder="1" applyAlignment="1">
      <alignment horizontal="left" indent="2"/>
    </xf>
    <xf numFmtId="0" fontId="4" fillId="2" borderId="8" xfId="0" applyFont="1" applyFill="1" applyBorder="1" applyAlignment="1">
      <alignment horizontal="left" vertical="center" indent="2"/>
    </xf>
    <xf numFmtId="0" fontId="4" fillId="2" borderId="9" xfId="0" applyFont="1" applyFill="1" applyBorder="1" applyAlignment="1">
      <alignment horizontal="left" vertical="center" indent="2"/>
    </xf>
    <xf numFmtId="0" fontId="4" fillId="2" borderId="10" xfId="0" applyFont="1" applyFill="1" applyBorder="1" applyAlignment="1">
      <alignment horizontal="left" vertical="center" indent="2"/>
    </xf>
    <xf numFmtId="0" fontId="4" fillId="2" borderId="8" xfId="0" applyFont="1" applyFill="1" applyBorder="1" applyAlignment="1">
      <alignment horizontal="left" wrapText="1" indent="2"/>
    </xf>
    <xf numFmtId="0" fontId="4" fillId="2" borderId="9" xfId="0" applyFont="1" applyFill="1" applyBorder="1" applyAlignment="1">
      <alignment horizontal="left" wrapText="1" indent="2"/>
    </xf>
    <xf numFmtId="0" fontId="4" fillId="2" borderId="10" xfId="0" applyFont="1" applyFill="1" applyBorder="1" applyAlignment="1">
      <alignment horizontal="left" wrapText="1" indent="2"/>
    </xf>
    <xf numFmtId="0" fontId="5" fillId="2" borderId="8" xfId="0" applyFont="1" applyFill="1" applyBorder="1" applyAlignment="1">
      <alignment horizontal="left" wrapText="1" indent="2"/>
    </xf>
    <xf numFmtId="0" fontId="5" fillId="2" borderId="9" xfId="0" applyFont="1" applyFill="1" applyBorder="1" applyAlignment="1">
      <alignment horizontal="left" wrapText="1" indent="2"/>
    </xf>
    <xf numFmtId="0" fontId="5" fillId="2" borderId="10" xfId="0" applyFont="1" applyFill="1" applyBorder="1" applyAlignment="1">
      <alignment horizontal="left" wrapText="1" indent="2"/>
    </xf>
    <xf numFmtId="0" fontId="0" fillId="0" borderId="9" xfId="0" applyBorder="1" applyAlignment="1">
      <alignment horizontal="left" wrapText="1" indent="2"/>
    </xf>
    <xf numFmtId="0" fontId="0" fillId="0" borderId="10" xfId="0" applyBorder="1" applyAlignment="1">
      <alignment horizontal="left" wrapText="1" indent="2"/>
    </xf>
    <xf numFmtId="0" fontId="0" fillId="2" borderId="9" xfId="0" applyFill="1" applyBorder="1" applyAlignment="1">
      <alignment horizontal="left" wrapText="1" indent="2"/>
    </xf>
    <xf numFmtId="0" fontId="0" fillId="2" borderId="10" xfId="0" applyFill="1" applyBorder="1" applyAlignment="1">
      <alignment horizontal="left" wrapText="1" indent="2"/>
    </xf>
    <xf numFmtId="0" fontId="11" fillId="2" borderId="8" xfId="2" applyFont="1" applyFill="1" applyBorder="1" applyAlignment="1">
      <alignment horizontal="left" wrapText="1"/>
    </xf>
    <xf numFmtId="0" fontId="11" fillId="2" borderId="9" xfId="2" applyFont="1" applyFill="1" applyBorder="1" applyAlignment="1">
      <alignment horizontal="left" wrapText="1"/>
    </xf>
    <xf numFmtId="0" fontId="11" fillId="2" borderId="10" xfId="2" applyFont="1" applyFill="1" applyBorder="1" applyAlignment="1">
      <alignment horizontal="left" wrapText="1"/>
    </xf>
    <xf numFmtId="0" fontId="12" fillId="2" borderId="8" xfId="2" applyFont="1" applyFill="1" applyBorder="1" applyAlignment="1">
      <alignment horizontal="left" vertical="center" wrapText="1"/>
    </xf>
    <xf numFmtId="0" fontId="12" fillId="2" borderId="9" xfId="2" applyFont="1" applyFill="1" applyBorder="1" applyAlignment="1">
      <alignment horizontal="left" vertical="center" wrapText="1"/>
    </xf>
    <xf numFmtId="0" fontId="12" fillId="2" borderId="10" xfId="2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 wrapText="1" indent="2"/>
    </xf>
    <xf numFmtId="0" fontId="3" fillId="2" borderId="9" xfId="0" applyFont="1" applyFill="1" applyBorder="1" applyAlignment="1">
      <alignment horizontal="left" wrapText="1" indent="2"/>
    </xf>
    <xf numFmtId="0" fontId="3" fillId="2" borderId="10" xfId="0" applyFont="1" applyFill="1" applyBorder="1" applyAlignment="1">
      <alignment horizontal="left" wrapText="1" indent="2"/>
    </xf>
    <xf numFmtId="0" fontId="4" fillId="0" borderId="1" xfId="0" applyFont="1" applyBorder="1" applyAlignment="1"/>
    <xf numFmtId="0" fontId="19" fillId="0" borderId="8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8" fillId="0" borderId="1" xfId="0" applyFont="1" applyBorder="1" applyAlignment="1"/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2" borderId="8" xfId="0" applyFont="1" applyFill="1" applyBorder="1" applyAlignment="1">
      <alignment horizontal="left" indent="2"/>
    </xf>
    <xf numFmtId="0" fontId="3" fillId="2" borderId="9" xfId="0" applyFont="1" applyFill="1" applyBorder="1" applyAlignment="1">
      <alignment horizontal="left" indent="2"/>
    </xf>
    <xf numFmtId="0" fontId="3" fillId="2" borderId="10" xfId="0" applyFont="1" applyFill="1" applyBorder="1" applyAlignment="1">
      <alignment horizontal="left" indent="2"/>
    </xf>
    <xf numFmtId="0" fontId="3" fillId="0" borderId="1" xfId="0" applyFont="1" applyBorder="1" applyAlignment="1"/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</cellXfs>
  <cellStyles count="3">
    <cellStyle name="Обычный" xfId="0" builtinId="0"/>
    <cellStyle name="Обычный 2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106"/>
  <sheetViews>
    <sheetView workbookViewId="0">
      <pane ySplit="12" topLeftCell="A13" activePane="bottomLeft" state="frozenSplit"/>
      <selection pane="bottomLeft" activeCell="G12" sqref="G12"/>
    </sheetView>
  </sheetViews>
  <sheetFormatPr defaultRowHeight="15" x14ac:dyDescent="0.25"/>
  <cols>
    <col min="1" max="1" width="4.7109375" customWidth="1"/>
    <col min="2" max="2" width="7" customWidth="1"/>
    <col min="6" max="6" width="39" customWidth="1"/>
    <col min="7" max="7" width="19.85546875" customWidth="1"/>
    <col min="8" max="8" width="18.5703125" customWidth="1"/>
    <col min="9" max="9" width="15.85546875" customWidth="1"/>
    <col min="10" max="10" width="17.28515625" style="36" customWidth="1"/>
    <col min="11" max="11" width="17" style="51" customWidth="1"/>
    <col min="12" max="12" width="15.5703125" customWidth="1"/>
    <col min="13" max="13" width="15.85546875" customWidth="1"/>
    <col min="14" max="14" width="27" customWidth="1"/>
    <col min="16" max="16" width="18.85546875" customWidth="1"/>
  </cols>
  <sheetData>
    <row r="3" spans="2:16" s="4" customFormat="1" ht="17.45" customHeight="1" x14ac:dyDescent="0.25">
      <c r="B3" s="1"/>
      <c r="C3" s="2"/>
      <c r="D3" s="2"/>
      <c r="E3" s="2"/>
      <c r="F3" s="2"/>
      <c r="G3" s="3"/>
      <c r="J3" s="36"/>
      <c r="K3" s="44"/>
    </row>
    <row r="4" spans="2:16" s="4" customFormat="1" ht="21" customHeight="1" x14ac:dyDescent="0.3">
      <c r="B4" s="1"/>
      <c r="C4" s="111" t="s">
        <v>0</v>
      </c>
      <c r="D4" s="111"/>
      <c r="E4" s="111"/>
      <c r="F4" s="112"/>
      <c r="G4" s="3"/>
      <c r="J4" s="36"/>
      <c r="K4" s="44"/>
    </row>
    <row r="5" spans="2:16" s="6" customFormat="1" ht="15.6" customHeight="1" x14ac:dyDescent="0.25">
      <c r="B5" s="1"/>
      <c r="C5" s="113" t="s">
        <v>1</v>
      </c>
      <c r="D5" s="113"/>
      <c r="E5" s="113"/>
      <c r="F5" s="113"/>
      <c r="G5" s="5"/>
      <c r="J5" s="36"/>
      <c r="K5" s="45"/>
    </row>
    <row r="6" spans="2:16" s="6" customFormat="1" ht="16.899999999999999" customHeight="1" x14ac:dyDescent="0.25">
      <c r="B6" s="1"/>
      <c r="C6" s="114" t="s">
        <v>2</v>
      </c>
      <c r="D6" s="114"/>
      <c r="E6" s="114"/>
      <c r="F6" s="114"/>
      <c r="G6" s="5"/>
      <c r="J6" s="36"/>
      <c r="K6" s="45"/>
    </row>
    <row r="7" spans="2:16" s="4" customFormat="1" ht="85.5" customHeight="1" x14ac:dyDescent="0.25">
      <c r="B7" s="1"/>
      <c r="C7" s="7"/>
      <c r="D7" s="7"/>
      <c r="E7" s="7"/>
      <c r="F7" s="8" t="s">
        <v>3</v>
      </c>
      <c r="G7" s="9" t="s">
        <v>4</v>
      </c>
      <c r="J7" s="36"/>
      <c r="K7" s="44"/>
      <c r="L7" s="20">
        <f>J10-H12</f>
        <v>0</v>
      </c>
    </row>
    <row r="8" spans="2:16" s="4" customFormat="1" ht="27.6" customHeight="1" x14ac:dyDescent="0.25">
      <c r="B8" s="1"/>
      <c r="C8" s="7"/>
      <c r="D8" s="7"/>
      <c r="E8" s="7"/>
      <c r="F8" s="8" t="s">
        <v>5</v>
      </c>
      <c r="G8" s="10" t="s">
        <v>6</v>
      </c>
      <c r="J8" s="52"/>
      <c r="K8" s="44"/>
    </row>
    <row r="9" spans="2:16" s="4" customFormat="1" ht="17.45" customHeight="1" x14ac:dyDescent="0.25">
      <c r="B9" s="1"/>
      <c r="C9" s="7"/>
      <c r="D9" s="7"/>
      <c r="E9" s="7"/>
      <c r="F9" s="11" t="s">
        <v>7</v>
      </c>
      <c r="G9" s="12" t="s">
        <v>8</v>
      </c>
      <c r="J9" s="52"/>
      <c r="K9" s="44"/>
    </row>
    <row r="10" spans="2:16" s="4" customFormat="1" ht="33" customHeight="1" thickBot="1" x14ac:dyDescent="0.3">
      <c r="B10" s="1"/>
      <c r="C10" s="13"/>
      <c r="D10" s="13"/>
      <c r="E10" s="13"/>
      <c r="F10" s="13"/>
      <c r="G10" s="14" t="s">
        <v>9</v>
      </c>
      <c r="I10" s="20">
        <f>N11-G12</f>
        <v>0</v>
      </c>
      <c r="J10" s="72">
        <v>17806400</v>
      </c>
      <c r="K10" s="43">
        <f>J10-H12</f>
        <v>0</v>
      </c>
      <c r="N10" s="20">
        <f>N11/G12</f>
        <v>1</v>
      </c>
      <c r="P10" s="20"/>
    </row>
    <row r="11" spans="2:16" s="4" customFormat="1" ht="33" customHeight="1" thickBot="1" x14ac:dyDescent="0.3">
      <c r="B11" s="15" t="s">
        <v>10</v>
      </c>
      <c r="C11" s="115" t="s">
        <v>11</v>
      </c>
      <c r="D11" s="116"/>
      <c r="E11" s="116"/>
      <c r="F11" s="117"/>
      <c r="G11" s="16" t="s">
        <v>119</v>
      </c>
      <c r="H11" s="77" t="s">
        <v>120</v>
      </c>
      <c r="J11" s="36" t="s">
        <v>116</v>
      </c>
      <c r="K11" s="44" t="s">
        <v>117</v>
      </c>
      <c r="L11" s="4" t="s">
        <v>118</v>
      </c>
      <c r="M11" s="4" t="s">
        <v>86</v>
      </c>
      <c r="N11" s="4">
        <v>17622300</v>
      </c>
      <c r="P11" s="20">
        <f>N11-G12</f>
        <v>0</v>
      </c>
    </row>
    <row r="12" spans="2:16" s="4" customFormat="1" ht="33" customHeight="1" x14ac:dyDescent="0.3">
      <c r="B12" s="18"/>
      <c r="C12" s="118" t="s">
        <v>13</v>
      </c>
      <c r="D12" s="119"/>
      <c r="E12" s="119"/>
      <c r="F12" s="120"/>
      <c r="G12" s="19">
        <f>G13+G19+G22+G28+G58+G80+G88</f>
        <v>17622300</v>
      </c>
      <c r="H12" s="76">
        <f>H13+H19+H22+H28+H58+H80+H88</f>
        <v>17806400</v>
      </c>
      <c r="J12" s="36"/>
      <c r="K12" s="44"/>
      <c r="P12" s="19">
        <f>P13+P19+P22+P28+P58+P80+P88</f>
        <v>12415296.510000002</v>
      </c>
    </row>
    <row r="13" spans="2:16" s="4" customFormat="1" ht="22.15" customHeight="1" x14ac:dyDescent="0.25">
      <c r="B13" s="18">
        <v>221</v>
      </c>
      <c r="C13" s="121" t="s">
        <v>14</v>
      </c>
      <c r="D13" s="122"/>
      <c r="E13" s="122"/>
      <c r="F13" s="123"/>
      <c r="G13" s="19">
        <f>SUM(G14:G18)</f>
        <v>238315.52000000002</v>
      </c>
      <c r="H13" s="19">
        <f>SUM(H14:H18)</f>
        <v>124967.52</v>
      </c>
      <c r="J13" s="36"/>
      <c r="K13" s="43"/>
      <c r="P13" s="19">
        <f>SUM(P14:P18)</f>
        <v>240839.52000000002</v>
      </c>
    </row>
    <row r="14" spans="2:16" s="4" customFormat="1" ht="21" customHeight="1" x14ac:dyDescent="0.25">
      <c r="B14" s="18"/>
      <c r="C14" s="124" t="s">
        <v>15</v>
      </c>
      <c r="D14" s="125"/>
      <c r="E14" s="125"/>
      <c r="F14" s="126"/>
      <c r="G14" s="17"/>
      <c r="H14" s="17"/>
      <c r="J14" s="36"/>
      <c r="K14" s="44"/>
    </row>
    <row r="15" spans="2:16" s="4" customFormat="1" ht="21" customHeight="1" x14ac:dyDescent="0.25">
      <c r="B15" s="18"/>
      <c r="C15" s="127" t="s">
        <v>16</v>
      </c>
      <c r="D15" s="128"/>
      <c r="E15" s="128"/>
      <c r="F15" s="129"/>
      <c r="G15" s="17">
        <v>74648.52</v>
      </c>
      <c r="H15" s="17">
        <v>74648.52</v>
      </c>
      <c r="J15" s="17"/>
      <c r="K15" s="44"/>
      <c r="M15" s="4">
        <v>74648.52</v>
      </c>
      <c r="P15" s="17">
        <v>74648.52</v>
      </c>
    </row>
    <row r="16" spans="2:16" s="4" customFormat="1" ht="21" customHeight="1" x14ac:dyDescent="0.25">
      <c r="B16" s="18"/>
      <c r="C16" s="127" t="s">
        <v>17</v>
      </c>
      <c r="D16" s="128"/>
      <c r="E16" s="128"/>
      <c r="F16" s="129"/>
      <c r="G16" s="17">
        <v>3015</v>
      </c>
      <c r="H16" s="17">
        <v>3015</v>
      </c>
      <c r="J16" s="17">
        <v>3015</v>
      </c>
      <c r="K16" s="44"/>
      <c r="P16" s="17">
        <v>3015</v>
      </c>
    </row>
    <row r="17" spans="2:16" s="4" customFormat="1" ht="21" customHeight="1" x14ac:dyDescent="0.25">
      <c r="B17" s="18"/>
      <c r="C17" s="130" t="s">
        <v>18</v>
      </c>
      <c r="D17" s="131"/>
      <c r="E17" s="131"/>
      <c r="F17" s="132"/>
      <c r="G17" s="17">
        <v>34452</v>
      </c>
      <c r="H17" s="17">
        <v>34452</v>
      </c>
      <c r="J17" s="17">
        <v>34452</v>
      </c>
      <c r="K17" s="44"/>
      <c r="P17" s="17">
        <v>34452</v>
      </c>
    </row>
    <row r="18" spans="2:16" s="4" customFormat="1" ht="21" customHeight="1" x14ac:dyDescent="0.25">
      <c r="B18" s="18"/>
      <c r="C18" s="130" t="s">
        <v>18</v>
      </c>
      <c r="D18" s="131"/>
      <c r="E18" s="131"/>
      <c r="F18" s="132"/>
      <c r="G18" s="17">
        <v>126200</v>
      </c>
      <c r="H18" s="17">
        <v>12852</v>
      </c>
      <c r="J18" s="36"/>
      <c r="K18" s="17">
        <v>126000</v>
      </c>
      <c r="P18" s="20">
        <f>G18*1.02</f>
        <v>128724</v>
      </c>
    </row>
    <row r="19" spans="2:16" s="4" customFormat="1" ht="17.45" customHeight="1" x14ac:dyDescent="0.25">
      <c r="B19" s="18">
        <v>222</v>
      </c>
      <c r="C19" s="108" t="s">
        <v>19</v>
      </c>
      <c r="D19" s="109"/>
      <c r="E19" s="109"/>
      <c r="F19" s="110"/>
      <c r="G19" s="19">
        <f>SUM(G20:G21)</f>
        <v>6900</v>
      </c>
      <c r="H19" s="19">
        <f>SUM(H20:H21)</f>
        <v>6900</v>
      </c>
      <c r="J19" s="36"/>
      <c r="K19" s="44"/>
      <c r="P19" s="19">
        <f>SUM(P20:P21)</f>
        <v>6900</v>
      </c>
    </row>
    <row r="20" spans="2:16" s="4" customFormat="1" ht="19.149999999999999" customHeight="1" x14ac:dyDescent="0.25">
      <c r="B20" s="18"/>
      <c r="C20" s="133" t="s">
        <v>15</v>
      </c>
      <c r="D20" s="134"/>
      <c r="E20" s="134"/>
      <c r="F20" s="135"/>
      <c r="G20" s="17"/>
      <c r="H20" s="17"/>
      <c r="J20" s="36"/>
      <c r="K20" s="44"/>
    </row>
    <row r="21" spans="2:16" s="4" customFormat="1" ht="19.149999999999999" customHeight="1" x14ac:dyDescent="0.25">
      <c r="B21" s="18"/>
      <c r="C21" s="127" t="s">
        <v>20</v>
      </c>
      <c r="D21" s="128"/>
      <c r="E21" s="128"/>
      <c r="F21" s="129"/>
      <c r="G21" s="17">
        <v>6900</v>
      </c>
      <c r="H21" s="17">
        <v>6900</v>
      </c>
      <c r="J21" s="17">
        <v>6900</v>
      </c>
      <c r="K21" s="44"/>
      <c r="P21" s="17">
        <v>6900</v>
      </c>
    </row>
    <row r="22" spans="2:16" s="4" customFormat="1" ht="19.149999999999999" customHeight="1" x14ac:dyDescent="0.25">
      <c r="B22" s="18">
        <v>223</v>
      </c>
      <c r="C22" s="121" t="s">
        <v>21</v>
      </c>
      <c r="D22" s="122"/>
      <c r="E22" s="122"/>
      <c r="F22" s="123"/>
      <c r="G22" s="19">
        <f>SUM(G23:G27)</f>
        <v>3814625.2</v>
      </c>
      <c r="H22" s="19">
        <f>SUM(H23:H27)</f>
        <v>4082510.32</v>
      </c>
      <c r="J22" s="36"/>
      <c r="K22" s="44"/>
      <c r="P22" s="19">
        <f>SUM(P23:P27)</f>
        <v>0</v>
      </c>
    </row>
    <row r="23" spans="2:16" s="4" customFormat="1" ht="19.149999999999999" customHeight="1" x14ac:dyDescent="0.25">
      <c r="B23" s="18"/>
      <c r="C23" s="127" t="s">
        <v>15</v>
      </c>
      <c r="D23" s="128"/>
      <c r="E23" s="128"/>
      <c r="F23" s="129"/>
      <c r="G23" s="17"/>
      <c r="H23" s="17"/>
      <c r="J23" s="36"/>
      <c r="K23" s="44"/>
    </row>
    <row r="24" spans="2:16" s="4" customFormat="1" ht="21" customHeight="1" x14ac:dyDescent="0.25">
      <c r="B24" s="18"/>
      <c r="C24" s="127" t="s">
        <v>22</v>
      </c>
      <c r="D24" s="128"/>
      <c r="E24" s="128"/>
      <c r="F24" s="129"/>
      <c r="G24" s="17"/>
      <c r="H24" s="17"/>
      <c r="J24" s="36"/>
      <c r="K24" s="44"/>
    </row>
    <row r="25" spans="2:16" s="4" customFormat="1" ht="17.25" customHeight="1" x14ac:dyDescent="0.25">
      <c r="B25" s="18"/>
      <c r="C25" s="127" t="s">
        <v>87</v>
      </c>
      <c r="D25" s="128"/>
      <c r="E25" s="128"/>
      <c r="F25" s="129"/>
      <c r="G25" s="17">
        <v>330534</v>
      </c>
      <c r="H25" s="17">
        <v>354035.9</v>
      </c>
      <c r="I25" s="71"/>
      <c r="J25" s="52"/>
      <c r="K25" s="44"/>
      <c r="M25" s="17">
        <v>318861.2</v>
      </c>
      <c r="P25" s="20"/>
    </row>
    <row r="26" spans="2:16" s="4" customFormat="1" ht="19.899999999999999" customHeight="1" x14ac:dyDescent="0.25">
      <c r="B26" s="18"/>
      <c r="C26" s="127" t="s">
        <v>23</v>
      </c>
      <c r="D26" s="128"/>
      <c r="E26" s="128"/>
      <c r="F26" s="129"/>
      <c r="G26" s="17">
        <v>2291091.2000000002</v>
      </c>
      <c r="H26" s="17">
        <v>2450802.02</v>
      </c>
      <c r="I26" s="71"/>
      <c r="J26" s="52"/>
      <c r="K26" s="44"/>
      <c r="M26" s="17">
        <f>266300*8.28</f>
        <v>2204964</v>
      </c>
      <c r="P26" s="20"/>
    </row>
    <row r="27" spans="2:16" s="4" customFormat="1" ht="21.6" customHeight="1" x14ac:dyDescent="0.25">
      <c r="B27" s="18"/>
      <c r="C27" s="127" t="s">
        <v>24</v>
      </c>
      <c r="D27" s="128"/>
      <c r="E27" s="128"/>
      <c r="F27" s="129"/>
      <c r="G27" s="17">
        <v>1193000</v>
      </c>
      <c r="H27" s="17">
        <v>1277672.3999999999</v>
      </c>
      <c r="I27" s="71"/>
      <c r="J27" s="52"/>
      <c r="K27" s="44"/>
      <c r="M27" s="17">
        <f>160000*7.26</f>
        <v>1161600</v>
      </c>
      <c r="P27" s="20"/>
    </row>
    <row r="28" spans="2:16" s="4" customFormat="1" ht="20.45" customHeight="1" x14ac:dyDescent="0.25">
      <c r="B28" s="18">
        <v>225</v>
      </c>
      <c r="C28" s="121" t="s">
        <v>25</v>
      </c>
      <c r="D28" s="122"/>
      <c r="E28" s="122"/>
      <c r="F28" s="123"/>
      <c r="G28" s="19">
        <f>SUM(G29:G57)</f>
        <v>3398504.54</v>
      </c>
      <c r="H28" s="19">
        <f>SUM(H29:H57)</f>
        <v>3398504.54</v>
      </c>
      <c r="J28" s="36"/>
      <c r="K28" s="44"/>
      <c r="P28" s="19">
        <f>SUM(P29:P57)</f>
        <v>3398504.54</v>
      </c>
    </row>
    <row r="29" spans="2:16" s="4" customFormat="1" ht="21" customHeight="1" x14ac:dyDescent="0.25">
      <c r="B29" s="18"/>
      <c r="C29" s="133" t="s">
        <v>15</v>
      </c>
      <c r="D29" s="134"/>
      <c r="E29" s="134"/>
      <c r="F29" s="135"/>
      <c r="G29" s="17"/>
      <c r="H29" s="17"/>
      <c r="J29" s="36"/>
      <c r="K29" s="44"/>
    </row>
    <row r="30" spans="2:16" s="4" customFormat="1" ht="18.75" customHeight="1" x14ac:dyDescent="0.25">
      <c r="B30" s="18"/>
      <c r="C30" s="127" t="s">
        <v>26</v>
      </c>
      <c r="D30" s="128"/>
      <c r="E30" s="128"/>
      <c r="F30" s="129"/>
      <c r="G30" s="17">
        <v>51291</v>
      </c>
      <c r="H30" s="17">
        <v>51291</v>
      </c>
      <c r="J30" s="53">
        <v>51291</v>
      </c>
      <c r="K30" s="44"/>
      <c r="P30" s="17">
        <v>51291</v>
      </c>
    </row>
    <row r="31" spans="2:16" s="4" customFormat="1" ht="108.75" customHeight="1" x14ac:dyDescent="0.25">
      <c r="B31" s="18"/>
      <c r="C31" s="133" t="s">
        <v>27</v>
      </c>
      <c r="D31" s="134"/>
      <c r="E31" s="134"/>
      <c r="F31" s="135"/>
      <c r="G31" s="17">
        <v>168940</v>
      </c>
      <c r="H31" s="17">
        <v>168940</v>
      </c>
      <c r="I31" s="20"/>
      <c r="J31" s="52"/>
      <c r="K31" s="53">
        <v>168940</v>
      </c>
      <c r="M31" s="20"/>
      <c r="P31" s="17">
        <v>168940</v>
      </c>
    </row>
    <row r="32" spans="2:16" s="4" customFormat="1" ht="18.75" customHeight="1" x14ac:dyDescent="0.25">
      <c r="B32" s="18"/>
      <c r="C32" s="58" t="s">
        <v>90</v>
      </c>
      <c r="D32" s="59"/>
      <c r="E32" s="59"/>
      <c r="F32" s="60"/>
      <c r="G32" s="17">
        <f>186000</f>
        <v>186000</v>
      </c>
      <c r="H32" s="17">
        <f>186000</f>
        <v>186000</v>
      </c>
      <c r="J32" s="36"/>
      <c r="K32" s="17">
        <f>186000</f>
        <v>186000</v>
      </c>
      <c r="P32" s="17">
        <f>186000</f>
        <v>186000</v>
      </c>
    </row>
    <row r="33" spans="2:16" s="4" customFormat="1" ht="19.5" hidden="1" customHeight="1" x14ac:dyDescent="0.25">
      <c r="B33" s="18"/>
      <c r="C33" s="58"/>
      <c r="D33" s="59"/>
      <c r="E33" s="59"/>
      <c r="F33" s="60"/>
      <c r="G33" s="17"/>
      <c r="H33" s="17"/>
      <c r="J33" s="36"/>
      <c r="K33" s="44"/>
      <c r="P33" s="17"/>
    </row>
    <row r="34" spans="2:16" s="4" customFormat="1" ht="21" customHeight="1" x14ac:dyDescent="0.25">
      <c r="B34" s="18"/>
      <c r="C34" s="127" t="s">
        <v>92</v>
      </c>
      <c r="D34" s="128"/>
      <c r="E34" s="128"/>
      <c r="F34" s="129"/>
      <c r="G34" s="17">
        <v>84000</v>
      </c>
      <c r="H34" s="17">
        <v>84000</v>
      </c>
      <c r="J34" s="53">
        <v>84000</v>
      </c>
      <c r="K34" s="44"/>
      <c r="P34" s="17">
        <v>84000</v>
      </c>
    </row>
    <row r="35" spans="2:16" s="4" customFormat="1" ht="1.5" hidden="1" customHeight="1" x14ac:dyDescent="0.25">
      <c r="B35" s="18"/>
      <c r="C35" s="61"/>
      <c r="D35" s="62"/>
      <c r="E35" s="62"/>
      <c r="F35" s="63"/>
      <c r="G35" s="17"/>
      <c r="H35" s="17"/>
      <c r="J35" s="36"/>
      <c r="K35" s="44"/>
      <c r="P35" s="17"/>
    </row>
    <row r="36" spans="2:16" s="4" customFormat="1" ht="16.5" customHeight="1" x14ac:dyDescent="0.25">
      <c r="B36" s="18"/>
      <c r="C36" s="127" t="s">
        <v>94</v>
      </c>
      <c r="D36" s="128"/>
      <c r="E36" s="128"/>
      <c r="F36" s="129"/>
      <c r="G36" s="17">
        <v>180000</v>
      </c>
      <c r="H36" s="17">
        <v>180000</v>
      </c>
      <c r="J36" s="36"/>
      <c r="K36" s="53">
        <v>180000</v>
      </c>
      <c r="P36" s="17">
        <v>180000</v>
      </c>
    </row>
    <row r="37" spans="2:16" s="4" customFormat="1" ht="18.75" hidden="1" customHeight="1" x14ac:dyDescent="0.25">
      <c r="B37" s="18"/>
      <c r="C37" s="61"/>
      <c r="D37" s="62"/>
      <c r="E37" s="62"/>
      <c r="F37" s="63"/>
      <c r="G37" s="17"/>
      <c r="H37" s="17"/>
      <c r="J37" s="36"/>
      <c r="K37" s="44"/>
      <c r="P37" s="17"/>
    </row>
    <row r="38" spans="2:16" s="4" customFormat="1" ht="18.75" hidden="1" customHeight="1" x14ac:dyDescent="0.25">
      <c r="B38" s="18"/>
      <c r="C38" s="61"/>
      <c r="D38" s="62"/>
      <c r="E38" s="62"/>
      <c r="F38" s="63"/>
      <c r="G38" s="17"/>
      <c r="H38" s="17"/>
      <c r="J38" s="36"/>
      <c r="K38" s="44"/>
      <c r="P38" s="17"/>
    </row>
    <row r="39" spans="2:16" s="4" customFormat="1" ht="18" customHeight="1" x14ac:dyDescent="0.25">
      <c r="B39" s="18"/>
      <c r="C39" s="61" t="s">
        <v>96</v>
      </c>
      <c r="D39" s="62"/>
      <c r="E39" s="62"/>
      <c r="F39" s="63"/>
      <c r="G39" s="17">
        <v>24003.48</v>
      </c>
      <c r="H39" s="17">
        <v>24003.48</v>
      </c>
      <c r="J39" s="53">
        <v>24003.48</v>
      </c>
      <c r="K39" s="44"/>
      <c r="P39" s="17">
        <v>24003.48</v>
      </c>
    </row>
    <row r="40" spans="2:16" s="4" customFormat="1" ht="15.75" customHeight="1" x14ac:dyDescent="0.25">
      <c r="B40" s="18"/>
      <c r="C40" s="136" t="s">
        <v>28</v>
      </c>
      <c r="D40" s="137"/>
      <c r="E40" s="137"/>
      <c r="F40" s="138"/>
      <c r="G40" s="17">
        <v>49000</v>
      </c>
      <c r="H40" s="17">
        <v>49000</v>
      </c>
      <c r="J40" s="17">
        <v>49000</v>
      </c>
      <c r="K40" s="44"/>
      <c r="P40" s="17">
        <v>49000</v>
      </c>
    </row>
    <row r="41" spans="2:16" s="4" customFormat="1" ht="17.25" hidden="1" customHeight="1" x14ac:dyDescent="0.25">
      <c r="B41" s="18"/>
      <c r="C41" s="65"/>
      <c r="D41" s="66"/>
      <c r="E41" s="66"/>
      <c r="F41" s="67"/>
      <c r="G41" s="17"/>
      <c r="H41" s="17"/>
      <c r="J41" s="17"/>
      <c r="K41" s="44"/>
      <c r="P41" s="17"/>
    </row>
    <row r="42" spans="2:16" s="4" customFormat="1" ht="27.75" customHeight="1" x14ac:dyDescent="0.25">
      <c r="B42" s="18"/>
      <c r="C42" s="133" t="s">
        <v>29</v>
      </c>
      <c r="D42" s="134"/>
      <c r="E42" s="134"/>
      <c r="F42" s="135"/>
      <c r="G42" s="17">
        <f>49000+31500</f>
        <v>80500</v>
      </c>
      <c r="H42" s="17">
        <f>49000+31500</f>
        <v>80500</v>
      </c>
      <c r="J42" s="17">
        <f>49000+31500</f>
        <v>80500</v>
      </c>
      <c r="K42" s="44"/>
      <c r="P42" s="17">
        <f>49000+31500</f>
        <v>80500</v>
      </c>
    </row>
    <row r="43" spans="2:16" s="4" customFormat="1" ht="21.75" customHeight="1" x14ac:dyDescent="0.25">
      <c r="B43" s="18"/>
      <c r="C43" s="61" t="s">
        <v>30</v>
      </c>
      <c r="D43" s="62"/>
      <c r="E43" s="62"/>
      <c r="F43" s="63"/>
      <c r="G43" s="17">
        <v>36000</v>
      </c>
      <c r="H43" s="17">
        <v>36000</v>
      </c>
      <c r="J43" s="17">
        <v>36000</v>
      </c>
      <c r="K43" s="46"/>
      <c r="P43" s="17">
        <v>36000</v>
      </c>
    </row>
    <row r="44" spans="2:16" s="4" customFormat="1" ht="15" customHeight="1" x14ac:dyDescent="0.25">
      <c r="B44" s="18"/>
      <c r="C44" s="127" t="s">
        <v>31</v>
      </c>
      <c r="D44" s="128"/>
      <c r="E44" s="128"/>
      <c r="F44" s="129"/>
      <c r="G44" s="17">
        <v>378127.82</v>
      </c>
      <c r="H44" s="17">
        <v>378127.82</v>
      </c>
      <c r="J44" s="36"/>
      <c r="K44" s="17">
        <v>378127.82</v>
      </c>
      <c r="P44" s="17">
        <v>378127.82</v>
      </c>
    </row>
    <row r="45" spans="2:16" s="4" customFormat="1" ht="21.75" customHeight="1" x14ac:dyDescent="0.25">
      <c r="B45" s="18"/>
      <c r="C45" s="127" t="s">
        <v>32</v>
      </c>
      <c r="D45" s="128"/>
      <c r="E45" s="128"/>
      <c r="F45" s="129"/>
      <c r="G45" s="17">
        <v>9781</v>
      </c>
      <c r="H45" s="17">
        <v>9781</v>
      </c>
      <c r="J45" s="17">
        <v>9781</v>
      </c>
      <c r="K45" s="46"/>
      <c r="P45" s="17">
        <v>9781</v>
      </c>
    </row>
    <row r="46" spans="2:16" s="4" customFormat="1" ht="19.899999999999999" customHeight="1" x14ac:dyDescent="0.25">
      <c r="B46" s="18"/>
      <c r="C46" s="127" t="s">
        <v>33</v>
      </c>
      <c r="D46" s="128"/>
      <c r="E46" s="128"/>
      <c r="F46" s="129"/>
      <c r="G46" s="17">
        <v>250000</v>
      </c>
      <c r="H46" s="17">
        <v>250000</v>
      </c>
      <c r="J46" s="36"/>
      <c r="K46" s="17">
        <v>250000</v>
      </c>
      <c r="P46" s="17">
        <v>250000</v>
      </c>
    </row>
    <row r="47" spans="2:16" s="4" customFormat="1" ht="28.5" customHeight="1" x14ac:dyDescent="0.25">
      <c r="B47" s="18"/>
      <c r="C47" s="133" t="s">
        <v>34</v>
      </c>
      <c r="D47" s="134"/>
      <c r="E47" s="134"/>
      <c r="F47" s="135"/>
      <c r="G47" s="17">
        <v>30000</v>
      </c>
      <c r="H47" s="17">
        <v>30000</v>
      </c>
      <c r="J47" s="17">
        <v>30000</v>
      </c>
      <c r="K47" s="44"/>
      <c r="P47" s="17">
        <v>30000</v>
      </c>
    </row>
    <row r="48" spans="2:16" s="4" customFormat="1" ht="57.75" customHeight="1" x14ac:dyDescent="0.25">
      <c r="B48" s="18"/>
      <c r="C48" s="133" t="s">
        <v>35</v>
      </c>
      <c r="D48" s="134"/>
      <c r="E48" s="134"/>
      <c r="F48" s="135"/>
      <c r="G48" s="17">
        <f>6170.68+28000+10000</f>
        <v>44170.68</v>
      </c>
      <c r="H48" s="17">
        <f>6170.68+28000+10000</f>
        <v>44170.68</v>
      </c>
      <c r="J48" s="17">
        <f>6170.68+28000+10000</f>
        <v>44170.68</v>
      </c>
      <c r="K48" s="44"/>
      <c r="P48" s="17">
        <f>6170.68+28000+10000</f>
        <v>44170.68</v>
      </c>
    </row>
    <row r="49" spans="2:16" s="4" customFormat="1" ht="22.5" customHeight="1" x14ac:dyDescent="0.25">
      <c r="B49" s="18"/>
      <c r="C49" s="133" t="s">
        <v>36</v>
      </c>
      <c r="D49" s="139"/>
      <c r="E49" s="139"/>
      <c r="F49" s="140"/>
      <c r="G49" s="17">
        <v>416988.56</v>
      </c>
      <c r="H49" s="17">
        <v>416988.56</v>
      </c>
      <c r="J49" s="36"/>
      <c r="K49" s="46"/>
      <c r="L49" s="17">
        <v>416988.56</v>
      </c>
      <c r="P49" s="17">
        <v>416988.56</v>
      </c>
    </row>
    <row r="50" spans="2:16" s="4" customFormat="1" ht="21" customHeight="1" x14ac:dyDescent="0.25">
      <c r="B50" s="18"/>
      <c r="C50" s="127" t="s">
        <v>37</v>
      </c>
      <c r="D50" s="128"/>
      <c r="E50" s="128"/>
      <c r="F50" s="129"/>
      <c r="G50" s="17">
        <v>44200</v>
      </c>
      <c r="H50" s="17">
        <v>44200</v>
      </c>
      <c r="J50" s="17">
        <v>44200</v>
      </c>
      <c r="K50" s="46"/>
      <c r="P50" s="17">
        <v>44200</v>
      </c>
    </row>
    <row r="51" spans="2:16" s="4" customFormat="1" ht="21.75" customHeight="1" x14ac:dyDescent="0.25">
      <c r="B51" s="18"/>
      <c r="C51" s="133" t="s">
        <v>38</v>
      </c>
      <c r="D51" s="134"/>
      <c r="E51" s="134"/>
      <c r="F51" s="135"/>
      <c r="G51" s="17">
        <f>1845+5145</f>
        <v>6990</v>
      </c>
      <c r="H51" s="17">
        <f>1845+5145</f>
        <v>6990</v>
      </c>
      <c r="J51" s="17">
        <f>1845+5145</f>
        <v>6990</v>
      </c>
      <c r="K51" s="46"/>
      <c r="P51" s="17">
        <f>1845+5145</f>
        <v>6990</v>
      </c>
    </row>
    <row r="52" spans="2:16" s="4" customFormat="1" ht="22.5" customHeight="1" x14ac:dyDescent="0.25">
      <c r="B52" s="18"/>
      <c r="C52" s="133" t="s">
        <v>39</v>
      </c>
      <c r="D52" s="134"/>
      <c r="E52" s="134"/>
      <c r="F52" s="135"/>
      <c r="G52" s="17">
        <v>6400</v>
      </c>
      <c r="H52" s="17">
        <v>6400</v>
      </c>
      <c r="J52" s="17">
        <v>6400</v>
      </c>
      <c r="K52" s="46"/>
      <c r="P52" s="17">
        <v>6400</v>
      </c>
    </row>
    <row r="53" spans="2:16" s="4" customFormat="1" ht="21.75" customHeight="1" x14ac:dyDescent="0.25">
      <c r="B53" s="18"/>
      <c r="C53" s="127" t="s">
        <v>40</v>
      </c>
      <c r="D53" s="128"/>
      <c r="E53" s="128"/>
      <c r="F53" s="129"/>
      <c r="G53" s="17">
        <f>25150+50000</f>
        <v>75150</v>
      </c>
      <c r="H53" s="17">
        <f>25150+50000</f>
        <v>75150</v>
      </c>
      <c r="J53" s="17">
        <f>25150+50000</f>
        <v>75150</v>
      </c>
      <c r="K53" s="46"/>
      <c r="P53" s="17">
        <f>25150+50000</f>
        <v>75150</v>
      </c>
    </row>
    <row r="54" spans="2:16" s="4" customFormat="1" ht="20.45" customHeight="1" x14ac:dyDescent="0.25">
      <c r="B54" s="18"/>
      <c r="C54" s="61" t="s">
        <v>41</v>
      </c>
      <c r="D54" s="62"/>
      <c r="E54" s="62"/>
      <c r="F54" s="63"/>
      <c r="G54" s="17">
        <f>12862-5900</f>
        <v>6962</v>
      </c>
      <c r="H54" s="17">
        <f>12862-5900</f>
        <v>6962</v>
      </c>
      <c r="J54" s="17">
        <f>12862-5900</f>
        <v>6962</v>
      </c>
      <c r="K54" s="44"/>
      <c r="P54" s="17">
        <f>12862-5900</f>
        <v>6962</v>
      </c>
    </row>
    <row r="55" spans="2:16" s="4" customFormat="1" ht="20.45" customHeight="1" x14ac:dyDescent="0.25">
      <c r="B55" s="18"/>
      <c r="C55" s="61" t="s">
        <v>42</v>
      </c>
      <c r="D55" s="62"/>
      <c r="E55" s="62"/>
      <c r="F55" s="63"/>
      <c r="G55" s="17">
        <v>4000</v>
      </c>
      <c r="H55" s="17">
        <v>4000</v>
      </c>
      <c r="J55" s="17">
        <v>4000</v>
      </c>
      <c r="K55" s="44"/>
      <c r="P55" s="17">
        <v>4000</v>
      </c>
    </row>
    <row r="56" spans="2:16" s="4" customFormat="1" ht="20.45" customHeight="1" x14ac:dyDescent="0.25">
      <c r="B56" s="18"/>
      <c r="C56" s="61" t="s">
        <v>43</v>
      </c>
      <c r="D56" s="62"/>
      <c r="E56" s="62"/>
      <c r="F56" s="63"/>
      <c r="G56" s="17">
        <v>2500</v>
      </c>
      <c r="H56" s="17">
        <v>2500</v>
      </c>
      <c r="J56" s="17">
        <v>2500</v>
      </c>
      <c r="K56" s="44"/>
      <c r="P56" s="17">
        <v>2500</v>
      </c>
    </row>
    <row r="57" spans="2:16" s="4" customFormat="1" ht="30" customHeight="1" x14ac:dyDescent="0.25">
      <c r="B57" s="18"/>
      <c r="C57" s="133" t="s">
        <v>44</v>
      </c>
      <c r="D57" s="141"/>
      <c r="E57" s="141"/>
      <c r="F57" s="142"/>
      <c r="G57" s="17">
        <f>133000*9.5</f>
        <v>1263500</v>
      </c>
      <c r="H57" s="17">
        <f>133000*9.5</f>
        <v>1263500</v>
      </c>
      <c r="J57" s="36"/>
      <c r="K57" s="44"/>
      <c r="L57" s="17">
        <f>133000*9.5</f>
        <v>1263500</v>
      </c>
      <c r="P57" s="17">
        <f>133000*9.5</f>
        <v>1263500</v>
      </c>
    </row>
    <row r="58" spans="2:16" s="4" customFormat="1" ht="20.45" customHeight="1" x14ac:dyDescent="0.25">
      <c r="B58" s="18">
        <v>226</v>
      </c>
      <c r="C58" s="108" t="s">
        <v>45</v>
      </c>
      <c r="D58" s="109"/>
      <c r="E58" s="109"/>
      <c r="F58" s="110"/>
      <c r="G58" s="19">
        <f>SUM(G59:G79)</f>
        <v>2796743.27</v>
      </c>
      <c r="H58" s="19">
        <f>SUM(H59:H79)</f>
        <v>2810759.27</v>
      </c>
      <c r="J58" s="36"/>
      <c r="K58" s="44"/>
      <c r="P58" s="19">
        <f>SUM(P59:P79)</f>
        <v>1395143.27</v>
      </c>
    </row>
    <row r="59" spans="2:16" s="4" customFormat="1" ht="22.15" customHeight="1" x14ac:dyDescent="0.25">
      <c r="B59" s="18"/>
      <c r="C59" s="133" t="s">
        <v>15</v>
      </c>
      <c r="D59" s="134"/>
      <c r="E59" s="134"/>
      <c r="F59" s="135"/>
      <c r="G59" s="17"/>
      <c r="H59" s="17"/>
      <c r="J59" s="36"/>
      <c r="K59" s="44"/>
    </row>
    <row r="60" spans="2:16" s="4" customFormat="1" ht="20.25" customHeight="1" x14ac:dyDescent="0.25">
      <c r="B60" s="18"/>
      <c r="C60" s="61" t="s">
        <v>99</v>
      </c>
      <c r="D60" s="62"/>
      <c r="E60" s="62"/>
      <c r="F60" s="63"/>
      <c r="G60" s="17">
        <v>41250.720000000001</v>
      </c>
      <c r="H60" s="17">
        <v>41250.720000000001</v>
      </c>
      <c r="J60" s="17">
        <v>41250.720000000001</v>
      </c>
      <c r="K60" s="44"/>
      <c r="P60" s="4">
        <v>41250.720000000001</v>
      </c>
    </row>
    <row r="61" spans="2:16" s="4" customFormat="1" ht="16.899999999999999" customHeight="1" x14ac:dyDescent="0.25">
      <c r="B61" s="18"/>
      <c r="C61" s="133" t="s">
        <v>46</v>
      </c>
      <c r="D61" s="134"/>
      <c r="E61" s="134"/>
      <c r="F61" s="135"/>
      <c r="G61" s="17">
        <v>1401600</v>
      </c>
      <c r="H61" s="17">
        <v>1415616</v>
      </c>
      <c r="I61" s="71"/>
      <c r="J61" s="52"/>
      <c r="K61" s="44"/>
      <c r="M61" s="17">
        <v>1401600</v>
      </c>
      <c r="P61" s="20"/>
    </row>
    <row r="62" spans="2:16" s="4" customFormat="1" ht="25.9" customHeight="1" x14ac:dyDescent="0.25">
      <c r="B62" s="18"/>
      <c r="C62" s="133" t="s">
        <v>47</v>
      </c>
      <c r="D62" s="134"/>
      <c r="E62" s="134"/>
      <c r="F62" s="135"/>
      <c r="G62" s="17">
        <v>23547.66</v>
      </c>
      <c r="H62" s="17">
        <v>23547.66</v>
      </c>
      <c r="J62" s="17">
        <v>23547.66</v>
      </c>
      <c r="K62" s="44"/>
      <c r="P62" s="17">
        <v>23547.66</v>
      </c>
    </row>
    <row r="63" spans="2:16" s="4" customFormat="1" ht="30.75" customHeight="1" x14ac:dyDescent="0.25">
      <c r="B63" s="18"/>
      <c r="C63" s="133" t="s">
        <v>48</v>
      </c>
      <c r="D63" s="134"/>
      <c r="E63" s="134"/>
      <c r="F63" s="135"/>
      <c r="G63" s="17">
        <v>28800</v>
      </c>
      <c r="H63" s="17">
        <v>28800</v>
      </c>
      <c r="J63" s="17">
        <v>28800</v>
      </c>
      <c r="K63" s="44"/>
      <c r="P63" s="17">
        <v>28800</v>
      </c>
    </row>
    <row r="64" spans="2:16" s="4" customFormat="1" x14ac:dyDescent="0.25">
      <c r="B64" s="18"/>
      <c r="C64" s="133" t="s">
        <v>49</v>
      </c>
      <c r="D64" s="139"/>
      <c r="E64" s="139"/>
      <c r="F64" s="140"/>
      <c r="G64" s="17">
        <f>400*3</f>
        <v>1200</v>
      </c>
      <c r="H64" s="17">
        <f>400*3</f>
        <v>1200</v>
      </c>
      <c r="J64" s="17">
        <f>400*3</f>
        <v>1200</v>
      </c>
      <c r="K64" s="44"/>
      <c r="P64" s="17">
        <f>400*3</f>
        <v>1200</v>
      </c>
    </row>
    <row r="65" spans="2:16" s="4" customFormat="1" ht="19.149999999999999" customHeight="1" x14ac:dyDescent="0.3">
      <c r="B65" s="30"/>
      <c r="C65" s="127" t="s">
        <v>50</v>
      </c>
      <c r="D65" s="128"/>
      <c r="E65" s="128"/>
      <c r="F65" s="129"/>
      <c r="G65" s="17">
        <v>207264</v>
      </c>
      <c r="H65" s="17">
        <f>41664+108000+27600+30000</f>
        <v>207264</v>
      </c>
      <c r="J65" s="36"/>
      <c r="K65" s="17">
        <f>41664+108000+27600+30000</f>
        <v>207264</v>
      </c>
      <c r="P65" s="17">
        <f>41664+108000+27600+30000</f>
        <v>207264</v>
      </c>
    </row>
    <row r="66" spans="2:16" s="4" customFormat="1" ht="16.149999999999999" customHeight="1" x14ac:dyDescent="0.25">
      <c r="B66" s="18"/>
      <c r="C66" s="127" t="s">
        <v>51</v>
      </c>
      <c r="D66" s="128"/>
      <c r="E66" s="128"/>
      <c r="F66" s="129"/>
      <c r="G66" s="17">
        <v>252500</v>
      </c>
      <c r="H66" s="17">
        <v>252500</v>
      </c>
      <c r="I66" s="20"/>
      <c r="J66" s="52"/>
      <c r="K66" s="17">
        <v>252500</v>
      </c>
      <c r="M66" s="20"/>
      <c r="P66" s="17">
        <v>252500</v>
      </c>
    </row>
    <row r="67" spans="2:16" s="4" customFormat="1" ht="28.5" customHeight="1" x14ac:dyDescent="0.25">
      <c r="B67" s="18"/>
      <c r="C67" s="133" t="s">
        <v>52</v>
      </c>
      <c r="D67" s="141"/>
      <c r="E67" s="141"/>
      <c r="F67" s="142"/>
      <c r="G67" s="17"/>
      <c r="H67" s="17"/>
      <c r="J67" s="36"/>
      <c r="K67" s="17"/>
      <c r="P67" s="17"/>
    </row>
    <row r="68" spans="2:16" s="4" customFormat="1" ht="19.149999999999999" customHeight="1" x14ac:dyDescent="0.25">
      <c r="B68" s="18"/>
      <c r="C68" s="133" t="s">
        <v>53</v>
      </c>
      <c r="D68" s="134"/>
      <c r="E68" s="134"/>
      <c r="F68" s="135"/>
      <c r="G68" s="17">
        <f>161675.08+49000</f>
        <v>210675.08</v>
      </c>
      <c r="H68" s="17">
        <f>161675.08+49000</f>
        <v>210675.08</v>
      </c>
      <c r="I68" s="20"/>
      <c r="J68" s="52"/>
      <c r="K68" s="17">
        <f>161675.08+49000</f>
        <v>210675.08</v>
      </c>
      <c r="M68" s="20"/>
      <c r="P68" s="17">
        <f>161675.08+49000</f>
        <v>210675.08</v>
      </c>
    </row>
    <row r="69" spans="2:16" s="4" customFormat="1" ht="43.5" customHeight="1" x14ac:dyDescent="0.25">
      <c r="B69" s="18"/>
      <c r="C69" s="133" t="s">
        <v>54</v>
      </c>
      <c r="D69" s="134"/>
      <c r="E69" s="134"/>
      <c r="F69" s="135"/>
      <c r="G69" s="17">
        <v>3286.8</v>
      </c>
      <c r="H69" s="17">
        <v>3286.8</v>
      </c>
      <c r="J69" s="17">
        <v>3286.8</v>
      </c>
      <c r="K69" s="44"/>
      <c r="P69" s="17">
        <v>3286.8</v>
      </c>
    </row>
    <row r="70" spans="2:16" s="4" customFormat="1" ht="18" customHeight="1" x14ac:dyDescent="0.25">
      <c r="B70" s="18"/>
      <c r="C70" s="127" t="s">
        <v>55</v>
      </c>
      <c r="D70" s="128"/>
      <c r="E70" s="128"/>
      <c r="F70" s="129"/>
      <c r="G70" s="17"/>
      <c r="H70" s="17"/>
      <c r="J70" s="17"/>
      <c r="K70" s="44"/>
      <c r="P70" s="17"/>
    </row>
    <row r="71" spans="2:16" s="4" customFormat="1" ht="20.25" customHeight="1" x14ac:dyDescent="0.25">
      <c r="B71" s="18"/>
      <c r="C71" s="61" t="s">
        <v>56</v>
      </c>
      <c r="D71" s="62"/>
      <c r="E71" s="62"/>
      <c r="F71" s="63"/>
      <c r="G71" s="17">
        <v>70586.039999999994</v>
      </c>
      <c r="H71" s="17">
        <v>70586.039999999994</v>
      </c>
      <c r="J71" s="17">
        <v>70586.039999999994</v>
      </c>
      <c r="K71" s="44"/>
      <c r="P71" s="17">
        <v>70586.039999999994</v>
      </c>
    </row>
    <row r="72" spans="2:16" s="4" customFormat="1" ht="16.899999999999999" customHeight="1" x14ac:dyDescent="0.25">
      <c r="B72" s="18"/>
      <c r="C72" s="127" t="s">
        <v>57</v>
      </c>
      <c r="D72" s="128"/>
      <c r="E72" s="128"/>
      <c r="F72" s="129"/>
      <c r="G72" s="17">
        <f>5472+4245.97+1780</f>
        <v>11497.970000000001</v>
      </c>
      <c r="H72" s="17">
        <f>5472+4245.97+1780</f>
        <v>11497.970000000001</v>
      </c>
      <c r="J72" s="17">
        <f>5472+4245.97+1780</f>
        <v>11497.970000000001</v>
      </c>
      <c r="K72" s="44"/>
      <c r="P72" s="17">
        <f>5472+4245.97+1780</f>
        <v>11497.970000000001</v>
      </c>
    </row>
    <row r="73" spans="2:16" s="4" customFormat="1" ht="15.6" customHeight="1" x14ac:dyDescent="0.25">
      <c r="B73" s="18"/>
      <c r="C73" s="127" t="s">
        <v>58</v>
      </c>
      <c r="D73" s="128"/>
      <c r="E73" s="128"/>
      <c r="F73" s="129"/>
      <c r="G73" s="17">
        <v>20600</v>
      </c>
      <c r="H73" s="17">
        <v>20600</v>
      </c>
      <c r="J73" s="17">
        <v>20600</v>
      </c>
      <c r="K73" s="44"/>
      <c r="P73" s="17">
        <v>20600</v>
      </c>
    </row>
    <row r="74" spans="2:16" s="4" customFormat="1" ht="16.149999999999999" customHeight="1" x14ac:dyDescent="0.25">
      <c r="B74" s="18"/>
      <c r="C74" s="127" t="s">
        <v>59</v>
      </c>
      <c r="D74" s="128"/>
      <c r="E74" s="128"/>
      <c r="F74" s="129"/>
      <c r="G74" s="17">
        <v>500000</v>
      </c>
      <c r="H74" s="17">
        <v>500000</v>
      </c>
      <c r="J74" s="36"/>
      <c r="K74" s="44"/>
      <c r="L74" s="17">
        <v>500000</v>
      </c>
      <c r="P74" s="17">
        <v>500000</v>
      </c>
    </row>
    <row r="75" spans="2:16" s="4" customFormat="1" ht="13.15" customHeight="1" x14ac:dyDescent="0.25">
      <c r="B75" s="18"/>
      <c r="C75" s="133" t="s">
        <v>60</v>
      </c>
      <c r="D75" s="134"/>
      <c r="E75" s="134"/>
      <c r="F75" s="135"/>
      <c r="G75" s="17">
        <v>6000</v>
      </c>
      <c r="H75" s="17">
        <v>6000</v>
      </c>
      <c r="J75" s="17">
        <v>6000</v>
      </c>
      <c r="K75" s="44"/>
      <c r="P75" s="17">
        <v>6000</v>
      </c>
    </row>
    <row r="76" spans="2:16" s="4" customFormat="1" ht="16.149999999999999" customHeight="1" x14ac:dyDescent="0.25">
      <c r="B76" s="18"/>
      <c r="C76" s="133" t="s">
        <v>61</v>
      </c>
      <c r="D76" s="134"/>
      <c r="E76" s="134"/>
      <c r="F76" s="135"/>
      <c r="G76" s="17">
        <v>0</v>
      </c>
      <c r="H76" s="17">
        <v>0</v>
      </c>
      <c r="J76" s="17">
        <v>0</v>
      </c>
      <c r="K76" s="44"/>
      <c r="P76" s="17">
        <v>0</v>
      </c>
    </row>
    <row r="77" spans="2:16" s="4" customFormat="1" ht="15.6" customHeight="1" x14ac:dyDescent="0.25">
      <c r="B77" s="18"/>
      <c r="C77" s="133" t="s">
        <v>62</v>
      </c>
      <c r="D77" s="134"/>
      <c r="E77" s="134"/>
      <c r="F77" s="135"/>
      <c r="G77" s="17">
        <f>649*15</f>
        <v>9735</v>
      </c>
      <c r="H77" s="17">
        <f>649*15</f>
        <v>9735</v>
      </c>
      <c r="I77" s="20"/>
      <c r="J77" s="17">
        <f>649*15</f>
        <v>9735</v>
      </c>
      <c r="K77" s="44"/>
      <c r="M77" s="20"/>
      <c r="P77" s="17">
        <f>649*15</f>
        <v>9735</v>
      </c>
    </row>
    <row r="78" spans="2:16" s="4" customFormat="1" ht="32.25" customHeight="1" x14ac:dyDescent="0.25">
      <c r="B78" s="18"/>
      <c r="C78" s="133" t="s">
        <v>63</v>
      </c>
      <c r="D78" s="141"/>
      <c r="E78" s="141"/>
      <c r="F78" s="142"/>
      <c r="G78" s="17">
        <v>4500</v>
      </c>
      <c r="H78" s="17">
        <v>4500</v>
      </c>
      <c r="J78" s="17">
        <v>4500</v>
      </c>
      <c r="K78" s="44"/>
      <c r="P78" s="17">
        <v>4500</v>
      </c>
    </row>
    <row r="79" spans="2:16" s="4" customFormat="1" ht="40.9" customHeight="1" x14ac:dyDescent="0.25">
      <c r="B79" s="18"/>
      <c r="C79" s="143" t="s">
        <v>64</v>
      </c>
      <c r="D79" s="144"/>
      <c r="E79" s="144"/>
      <c r="F79" s="145"/>
      <c r="G79" s="17">
        <v>3700</v>
      </c>
      <c r="H79" s="17">
        <v>3700</v>
      </c>
      <c r="J79" s="17">
        <v>3700</v>
      </c>
      <c r="K79" s="44"/>
      <c r="P79" s="17">
        <v>3700</v>
      </c>
    </row>
    <row r="80" spans="2:16" s="4" customFormat="1" ht="16.149999999999999" customHeight="1" x14ac:dyDescent="0.25">
      <c r="B80" s="18">
        <v>310</v>
      </c>
      <c r="C80" s="121" t="s">
        <v>65</v>
      </c>
      <c r="D80" s="122"/>
      <c r="E80" s="122"/>
      <c r="F80" s="123"/>
      <c r="G80" s="19">
        <f>SUM(G81:G87)</f>
        <v>663018.23999999999</v>
      </c>
      <c r="H80" s="19">
        <f>SUM(H81:H87)</f>
        <v>663018.23999999999</v>
      </c>
      <c r="J80" s="36"/>
      <c r="K80" s="44"/>
      <c r="P80" s="19">
        <f>SUM(P81:P87)</f>
        <v>663018.23999999999</v>
      </c>
    </row>
    <row r="81" spans="2:16" s="4" customFormat="1" ht="16.149999999999999" customHeight="1" x14ac:dyDescent="0.25">
      <c r="B81" s="18"/>
      <c r="C81" s="124" t="s">
        <v>15</v>
      </c>
      <c r="D81" s="125"/>
      <c r="E81" s="125"/>
      <c r="F81" s="126"/>
      <c r="G81" s="17"/>
      <c r="H81" s="17"/>
      <c r="J81" s="36"/>
      <c r="K81" s="44"/>
    </row>
    <row r="82" spans="2:16" s="4" customFormat="1" ht="33" hidden="1" customHeight="1" x14ac:dyDescent="0.25">
      <c r="B82" s="31"/>
      <c r="C82" s="146" t="s">
        <v>66</v>
      </c>
      <c r="D82" s="147"/>
      <c r="E82" s="147"/>
      <c r="F82" s="148"/>
      <c r="G82" s="17">
        <v>0</v>
      </c>
      <c r="H82" s="17">
        <v>0</v>
      </c>
      <c r="J82" s="36"/>
      <c r="K82" s="44"/>
    </row>
    <row r="83" spans="2:16" s="4" customFormat="1" ht="33" hidden="1" customHeight="1" x14ac:dyDescent="0.25">
      <c r="B83" s="18"/>
      <c r="C83" s="146" t="s">
        <v>67</v>
      </c>
      <c r="D83" s="147"/>
      <c r="E83" s="147"/>
      <c r="F83" s="148"/>
      <c r="G83" s="17">
        <v>0</v>
      </c>
      <c r="H83" s="17">
        <v>0</v>
      </c>
      <c r="J83" s="36"/>
      <c r="K83" s="44"/>
    </row>
    <row r="84" spans="2:16" s="4" customFormat="1" ht="33" hidden="1" customHeight="1" x14ac:dyDescent="0.25">
      <c r="B84" s="18"/>
      <c r="C84" s="146" t="s">
        <v>68</v>
      </c>
      <c r="D84" s="147"/>
      <c r="E84" s="147"/>
      <c r="F84" s="148"/>
      <c r="G84" s="17">
        <v>0</v>
      </c>
      <c r="H84" s="17">
        <v>0</v>
      </c>
      <c r="J84" s="36"/>
      <c r="K84" s="44"/>
    </row>
    <row r="85" spans="2:16" s="4" customFormat="1" ht="17.25" customHeight="1" x14ac:dyDescent="0.25">
      <c r="B85" s="18"/>
      <c r="C85" s="124" t="s">
        <v>69</v>
      </c>
      <c r="D85" s="125"/>
      <c r="E85" s="125"/>
      <c r="F85" s="126"/>
      <c r="G85" s="17">
        <v>0</v>
      </c>
      <c r="H85" s="17">
        <v>0</v>
      </c>
      <c r="J85" s="36"/>
      <c r="K85" s="64"/>
    </row>
    <row r="86" spans="2:16" s="4" customFormat="1" ht="15.75" customHeight="1" x14ac:dyDescent="0.25">
      <c r="B86" s="18"/>
      <c r="C86" s="133" t="s">
        <v>70</v>
      </c>
      <c r="D86" s="141"/>
      <c r="E86" s="141"/>
      <c r="F86" s="142"/>
      <c r="G86" s="17">
        <f>39736-28117.76</f>
        <v>11618.240000000002</v>
      </c>
      <c r="H86" s="17">
        <f>39736-28117.76</f>
        <v>11618.240000000002</v>
      </c>
      <c r="J86" s="17">
        <f>39736-28117.76</f>
        <v>11618.240000000002</v>
      </c>
      <c r="K86" s="44"/>
      <c r="P86" s="17">
        <f>39736-28117.76</f>
        <v>11618.240000000002</v>
      </c>
    </row>
    <row r="87" spans="2:16" s="4" customFormat="1" ht="19.5" customHeight="1" x14ac:dyDescent="0.25">
      <c r="B87" s="18"/>
      <c r="C87" s="61" t="s">
        <v>71</v>
      </c>
      <c r="D87" s="62"/>
      <c r="E87" s="62"/>
      <c r="F87" s="63"/>
      <c r="G87" s="17">
        <f>347200+304200</f>
        <v>651400</v>
      </c>
      <c r="H87" s="17">
        <f>347200+304200</f>
        <v>651400</v>
      </c>
      <c r="J87" s="36"/>
      <c r="K87" s="44"/>
      <c r="L87" s="17">
        <f>347200+304200</f>
        <v>651400</v>
      </c>
      <c r="P87" s="17">
        <f>347200+304200</f>
        <v>651400</v>
      </c>
    </row>
    <row r="88" spans="2:16" s="4" customFormat="1" ht="21" customHeight="1" x14ac:dyDescent="0.25">
      <c r="B88" s="18">
        <v>340</v>
      </c>
      <c r="C88" s="121" t="s">
        <v>72</v>
      </c>
      <c r="D88" s="122"/>
      <c r="E88" s="122"/>
      <c r="F88" s="123"/>
      <c r="G88" s="19">
        <f>SUM(G89:G100)</f>
        <v>6704193.2300000004</v>
      </c>
      <c r="H88" s="19">
        <f>SUM(H89:H100)</f>
        <v>6719740.1100000003</v>
      </c>
      <c r="J88" s="36"/>
      <c r="K88" s="44"/>
      <c r="P88" s="19">
        <f>SUM(P89:P100)</f>
        <v>6710890.9400000004</v>
      </c>
    </row>
    <row r="89" spans="2:16" s="4" customFormat="1" ht="18.600000000000001" customHeight="1" x14ac:dyDescent="0.25">
      <c r="B89" s="18"/>
      <c r="C89" s="127" t="s">
        <v>73</v>
      </c>
      <c r="D89" s="128"/>
      <c r="E89" s="128"/>
      <c r="F89" s="129"/>
      <c r="G89" s="17">
        <v>5131942.28</v>
      </c>
      <c r="H89" s="17">
        <v>5147488.16</v>
      </c>
      <c r="I89" s="71"/>
      <c r="J89" s="52"/>
      <c r="K89" s="44"/>
      <c r="M89" s="17">
        <f>4934627.19*1.04-70</f>
        <v>5131942.2776000006</v>
      </c>
      <c r="P89" s="20">
        <v>5138639.99</v>
      </c>
    </row>
    <row r="90" spans="2:16" s="4" customFormat="1" ht="16.5" customHeight="1" x14ac:dyDescent="0.25">
      <c r="B90" s="18"/>
      <c r="C90" s="127" t="s">
        <v>74</v>
      </c>
      <c r="D90" s="128"/>
      <c r="E90" s="128"/>
      <c r="F90" s="129"/>
      <c r="G90" s="17">
        <f>263250+38450</f>
        <v>301700</v>
      </c>
      <c r="H90" s="17">
        <f>263250+38450</f>
        <v>301700</v>
      </c>
      <c r="I90" s="71"/>
      <c r="J90" s="52"/>
      <c r="K90" s="44"/>
      <c r="M90" s="17">
        <v>301700</v>
      </c>
      <c r="P90" s="17">
        <f>263250+38450</f>
        <v>301700</v>
      </c>
    </row>
    <row r="91" spans="2:16" s="4" customFormat="1" ht="17.45" customHeight="1" x14ac:dyDescent="0.25">
      <c r="B91" s="18"/>
      <c r="C91" s="127" t="s">
        <v>75</v>
      </c>
      <c r="D91" s="128"/>
      <c r="E91" s="128"/>
      <c r="F91" s="129"/>
      <c r="G91" s="17">
        <f>110000</f>
        <v>110000</v>
      </c>
      <c r="H91" s="17">
        <f>110000</f>
        <v>110000</v>
      </c>
      <c r="J91" s="36"/>
      <c r="K91" s="17">
        <f t="shared" ref="K91" si="0">110000</f>
        <v>110000</v>
      </c>
      <c r="P91" s="17">
        <f>110000</f>
        <v>110000</v>
      </c>
    </row>
    <row r="92" spans="2:16" s="4" customFormat="1" ht="29.25" customHeight="1" x14ac:dyDescent="0.25">
      <c r="B92" s="18"/>
      <c r="C92" s="133" t="s">
        <v>76</v>
      </c>
      <c r="D92" s="134"/>
      <c r="E92" s="134"/>
      <c r="F92" s="135"/>
      <c r="G92" s="17">
        <f>165000+7123.65</f>
        <v>172123.65</v>
      </c>
      <c r="H92" s="17">
        <f>165000+7123.65</f>
        <v>172123.65</v>
      </c>
      <c r="J92" s="36"/>
      <c r="K92" s="17">
        <f t="shared" ref="K92" si="1">165000+7123.65</f>
        <v>172123.65</v>
      </c>
      <c r="P92" s="17">
        <f>165000+7123.65</f>
        <v>172123.65</v>
      </c>
    </row>
    <row r="93" spans="2:16" s="4" customFormat="1" ht="16.149999999999999" customHeight="1" x14ac:dyDescent="0.25">
      <c r="B93" s="18"/>
      <c r="C93" s="127" t="s">
        <v>77</v>
      </c>
      <c r="D93" s="128"/>
      <c r="E93" s="128"/>
      <c r="F93" s="129"/>
      <c r="G93" s="17">
        <v>112702.5</v>
      </c>
      <c r="H93" s="17">
        <v>112702.5</v>
      </c>
      <c r="J93" s="36"/>
      <c r="K93" s="17">
        <v>112702.5</v>
      </c>
      <c r="P93" s="17">
        <v>112702.5</v>
      </c>
    </row>
    <row r="94" spans="2:16" s="4" customFormat="1" ht="15.6" customHeight="1" x14ac:dyDescent="0.25">
      <c r="B94" s="18"/>
      <c r="C94" s="127" t="s">
        <v>78</v>
      </c>
      <c r="D94" s="128"/>
      <c r="E94" s="128"/>
      <c r="F94" s="129"/>
      <c r="G94" s="17">
        <v>325570</v>
      </c>
      <c r="H94" s="17">
        <v>325570</v>
      </c>
      <c r="J94" s="54"/>
      <c r="K94" s="17">
        <v>325570</v>
      </c>
      <c r="P94" s="17">
        <v>325570</v>
      </c>
    </row>
    <row r="95" spans="2:16" s="4" customFormat="1" ht="15" customHeight="1" x14ac:dyDescent="0.25">
      <c r="B95" s="18"/>
      <c r="C95" s="127" t="s">
        <v>79</v>
      </c>
      <c r="D95" s="128"/>
      <c r="E95" s="128"/>
      <c r="F95" s="129"/>
      <c r="G95" s="17">
        <v>25590</v>
      </c>
      <c r="H95" s="17">
        <v>25590</v>
      </c>
      <c r="J95" s="17">
        <v>25590</v>
      </c>
      <c r="K95" s="44"/>
      <c r="P95" s="17">
        <v>25590</v>
      </c>
    </row>
    <row r="96" spans="2:16" s="4" customFormat="1" ht="74.25" customHeight="1" x14ac:dyDescent="0.25">
      <c r="B96" s="18"/>
      <c r="C96" s="133" t="s">
        <v>80</v>
      </c>
      <c r="D96" s="134"/>
      <c r="E96" s="134"/>
      <c r="F96" s="135"/>
      <c r="G96" s="17">
        <v>130000</v>
      </c>
      <c r="H96" s="17">
        <v>130000</v>
      </c>
      <c r="J96" s="36"/>
      <c r="K96" s="17">
        <v>130000</v>
      </c>
      <c r="P96" s="17">
        <v>130000</v>
      </c>
    </row>
    <row r="97" spans="2:16" s="4" customFormat="1" ht="21" customHeight="1" x14ac:dyDescent="0.25">
      <c r="B97" s="18"/>
      <c r="C97" s="61" t="s">
        <v>115</v>
      </c>
      <c r="D97" s="59"/>
      <c r="E97" s="59"/>
      <c r="F97" s="60"/>
      <c r="G97" s="55">
        <v>25531</v>
      </c>
      <c r="H97" s="55">
        <v>25532</v>
      </c>
      <c r="J97" s="55">
        <v>25531</v>
      </c>
      <c r="K97" s="44"/>
      <c r="P97" s="55">
        <v>25531</v>
      </c>
    </row>
    <row r="98" spans="2:16" s="4" customFormat="1" ht="90" customHeight="1" x14ac:dyDescent="0.25">
      <c r="B98" s="18"/>
      <c r="C98" s="133" t="s">
        <v>81</v>
      </c>
      <c r="D98" s="134"/>
      <c r="E98" s="134"/>
      <c r="F98" s="135"/>
      <c r="G98" s="17">
        <v>245633.8</v>
      </c>
      <c r="H98" s="17">
        <v>245633.8</v>
      </c>
      <c r="I98" s="20"/>
      <c r="J98" s="52"/>
      <c r="K98" s="17">
        <v>245633.8</v>
      </c>
      <c r="M98" s="20"/>
      <c r="P98" s="17">
        <v>245633.8</v>
      </c>
    </row>
    <row r="99" spans="2:16" s="4" customFormat="1" ht="26.25" customHeight="1" x14ac:dyDescent="0.25">
      <c r="B99" s="32"/>
      <c r="C99" s="61" t="s">
        <v>82</v>
      </c>
      <c r="D99" s="62"/>
      <c r="E99" s="62"/>
      <c r="F99" s="63"/>
      <c r="G99" s="17">
        <v>121000</v>
      </c>
      <c r="H99" s="17">
        <v>121000</v>
      </c>
      <c r="J99" s="36"/>
      <c r="K99" s="17">
        <v>121000</v>
      </c>
      <c r="P99" s="17">
        <v>121000</v>
      </c>
    </row>
    <row r="100" spans="2:16" s="34" customFormat="1" ht="18.600000000000001" customHeight="1" x14ac:dyDescent="0.25">
      <c r="B100" s="33"/>
      <c r="C100" s="133" t="s">
        <v>83</v>
      </c>
      <c r="D100" s="134"/>
      <c r="E100" s="134"/>
      <c r="F100" s="135"/>
      <c r="G100" s="17">
        <f>600*4</f>
        <v>2400</v>
      </c>
      <c r="H100" s="17">
        <f>600*4</f>
        <v>2400</v>
      </c>
      <c r="J100" s="17">
        <f>600*4</f>
        <v>2400</v>
      </c>
      <c r="K100" s="47"/>
      <c r="P100" s="17">
        <f>600*4</f>
        <v>2400</v>
      </c>
    </row>
    <row r="101" spans="2:16" s="40" customFormat="1" ht="23.25" customHeight="1" x14ac:dyDescent="0.25">
      <c r="B101" s="37"/>
      <c r="C101" s="38"/>
      <c r="D101" s="38"/>
      <c r="E101" s="38"/>
      <c r="F101" s="38"/>
      <c r="G101" s="39"/>
      <c r="H101" s="68"/>
      <c r="I101" s="68"/>
      <c r="J101" s="52">
        <f>SUM(J15:J100)</f>
        <v>889158.59</v>
      </c>
      <c r="K101" s="69">
        <f>SUM(K15:K100)</f>
        <v>3176536.85</v>
      </c>
      <c r="L101" s="68">
        <f>SUM(L14:L100)</f>
        <v>2831888.56</v>
      </c>
      <c r="M101" s="68">
        <f>SUM(M15:M100)</f>
        <v>10595315.9976</v>
      </c>
      <c r="N101" s="70">
        <f>G12-M101</f>
        <v>7026984.0023999996</v>
      </c>
    </row>
    <row r="102" spans="2:16" s="40" customFormat="1" ht="12" customHeight="1" x14ac:dyDescent="0.25">
      <c r="B102" s="37"/>
      <c r="C102" s="38"/>
      <c r="D102" s="38"/>
      <c r="E102" s="38"/>
      <c r="F102" s="38"/>
      <c r="G102" s="39"/>
      <c r="J102" s="36"/>
      <c r="K102" s="48"/>
    </row>
    <row r="103" spans="2:16" s="42" customFormat="1" ht="16.899999999999999" customHeight="1" x14ac:dyDescent="0.25">
      <c r="B103" s="41"/>
      <c r="C103" s="35" t="s">
        <v>84</v>
      </c>
      <c r="D103" s="7"/>
      <c r="E103" s="7"/>
      <c r="F103" s="38" t="s">
        <v>85</v>
      </c>
      <c r="G103" s="39"/>
      <c r="J103" s="36"/>
      <c r="K103" s="49"/>
    </row>
    <row r="104" spans="2:16" s="40" customFormat="1" ht="15" customHeight="1" x14ac:dyDescent="0.25">
      <c r="B104" s="37"/>
      <c r="C104" s="38"/>
      <c r="D104" s="38"/>
      <c r="E104" s="38"/>
      <c r="F104" s="38"/>
      <c r="G104" s="39"/>
      <c r="J104" s="36"/>
      <c r="K104" s="48"/>
    </row>
    <row r="105" spans="2:16" s="42" customFormat="1" ht="19.149999999999999" customHeight="1" x14ac:dyDescent="0.25">
      <c r="B105" s="41"/>
      <c r="C105" s="35"/>
      <c r="D105" s="7"/>
      <c r="E105" s="7"/>
      <c r="F105" s="38"/>
      <c r="G105" s="39"/>
      <c r="J105" s="36"/>
      <c r="K105" s="49"/>
    </row>
    <row r="106" spans="2:16" s="36" customFormat="1" x14ac:dyDescent="0.25">
      <c r="K106" s="50"/>
    </row>
  </sheetData>
  <mergeCells count="77">
    <mergeCell ref="C96:F96"/>
    <mergeCell ref="C98:F98"/>
    <mergeCell ref="C100:F100"/>
    <mergeCell ref="C92:F92"/>
    <mergeCell ref="C93:F93"/>
    <mergeCell ref="C94:F94"/>
    <mergeCell ref="C95:F95"/>
    <mergeCell ref="C86:F86"/>
    <mergeCell ref="C88:F88"/>
    <mergeCell ref="C89:F89"/>
    <mergeCell ref="C90:F90"/>
    <mergeCell ref="C91:F91"/>
    <mergeCell ref="C81:F81"/>
    <mergeCell ref="C82:F82"/>
    <mergeCell ref="C83:F83"/>
    <mergeCell ref="C84:F84"/>
    <mergeCell ref="C85:F85"/>
    <mergeCell ref="C80:F80"/>
    <mergeCell ref="C68:F68"/>
    <mergeCell ref="C69:F69"/>
    <mergeCell ref="C70:F70"/>
    <mergeCell ref="C72:F72"/>
    <mergeCell ref="C73:F73"/>
    <mergeCell ref="C74:F74"/>
    <mergeCell ref="C75:F75"/>
    <mergeCell ref="C76:F76"/>
    <mergeCell ref="C77:F77"/>
    <mergeCell ref="C78:F78"/>
    <mergeCell ref="C79:F79"/>
    <mergeCell ref="C67:F67"/>
    <mergeCell ref="C52:F52"/>
    <mergeCell ref="C53:F53"/>
    <mergeCell ref="C57:F57"/>
    <mergeCell ref="C58:F58"/>
    <mergeCell ref="C59:F59"/>
    <mergeCell ref="C61:F61"/>
    <mergeCell ref="C62:F62"/>
    <mergeCell ref="C63:F63"/>
    <mergeCell ref="C64:F64"/>
    <mergeCell ref="C65:F65"/>
    <mergeCell ref="C66:F66"/>
    <mergeCell ref="C51:F51"/>
    <mergeCell ref="C34:F34"/>
    <mergeCell ref="C36:F36"/>
    <mergeCell ref="C40:F40"/>
    <mergeCell ref="C42:F42"/>
    <mergeCell ref="C44:F44"/>
    <mergeCell ref="C45:F45"/>
    <mergeCell ref="C46:F46"/>
    <mergeCell ref="C47:F47"/>
    <mergeCell ref="C48:F48"/>
    <mergeCell ref="C49:F49"/>
    <mergeCell ref="C50:F50"/>
    <mergeCell ref="C31:F31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19:F19"/>
    <mergeCell ref="C4:F4"/>
    <mergeCell ref="C5:F5"/>
    <mergeCell ref="C6:F6"/>
    <mergeCell ref="C11:F11"/>
    <mergeCell ref="C12:F12"/>
    <mergeCell ref="C13:F13"/>
    <mergeCell ref="C14:F14"/>
    <mergeCell ref="C15:F15"/>
    <mergeCell ref="C16:F16"/>
    <mergeCell ref="C17:F17"/>
    <mergeCell ref="C18:F18"/>
  </mergeCells>
  <pageMargins left="0.31496062992125984" right="0.11811023622047245" top="0.35433070866141736" bottom="0.35433070866141736" header="0.11811023622047245" footer="0.31496062992125984"/>
  <pageSetup paperSize="9" scale="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106"/>
  <sheetViews>
    <sheetView tabSelected="1" topLeftCell="B48" workbookViewId="0">
      <selection activeCell="L31" sqref="L31"/>
    </sheetView>
  </sheetViews>
  <sheetFormatPr defaultRowHeight="15" x14ac:dyDescent="0.25"/>
  <cols>
    <col min="1" max="1" width="9.28515625" customWidth="1"/>
    <col min="5" max="5" width="39" customWidth="1"/>
    <col min="6" max="6" width="23.5703125" customWidth="1"/>
    <col min="7" max="7" width="13.28515625" bestFit="1" customWidth="1"/>
    <col min="8" max="8" width="15.42578125" style="36" customWidth="1"/>
    <col min="9" max="13" width="9.140625" style="51"/>
  </cols>
  <sheetData>
    <row r="3" spans="1:13" s="4" customFormat="1" ht="17.45" customHeight="1" x14ac:dyDescent="0.25">
      <c r="A3" s="1"/>
      <c r="B3" s="2"/>
      <c r="C3" s="2"/>
      <c r="D3" s="2"/>
      <c r="E3" s="2"/>
      <c r="F3" s="3"/>
      <c r="H3" s="36"/>
      <c r="I3" s="44"/>
      <c r="J3" s="44"/>
      <c r="K3" s="44"/>
      <c r="L3" s="44"/>
      <c r="M3" s="44"/>
    </row>
    <row r="4" spans="1:13" s="4" customFormat="1" ht="21" customHeight="1" x14ac:dyDescent="0.3">
      <c r="A4" s="1"/>
      <c r="B4" s="111" t="s">
        <v>0</v>
      </c>
      <c r="C4" s="111"/>
      <c r="D4" s="111"/>
      <c r="E4" s="112"/>
      <c r="F4" s="3"/>
      <c r="H4" s="36"/>
      <c r="I4" s="44"/>
      <c r="J4" s="44"/>
      <c r="K4" s="44"/>
      <c r="L4" s="44"/>
      <c r="M4" s="44"/>
    </row>
    <row r="5" spans="1:13" s="6" customFormat="1" ht="15.6" customHeight="1" x14ac:dyDescent="0.25">
      <c r="A5" s="1"/>
      <c r="B5" s="113" t="s">
        <v>1</v>
      </c>
      <c r="C5" s="113"/>
      <c r="D5" s="113"/>
      <c r="E5" s="113"/>
      <c r="F5" s="5"/>
      <c r="H5" s="36"/>
      <c r="I5" s="45"/>
      <c r="J5" s="45"/>
      <c r="K5" s="45"/>
      <c r="L5" s="45"/>
      <c r="M5" s="45"/>
    </row>
    <row r="6" spans="1:13" s="6" customFormat="1" ht="16.899999999999999" customHeight="1" x14ac:dyDescent="0.25">
      <c r="A6" s="1"/>
      <c r="B6" s="114" t="s">
        <v>2</v>
      </c>
      <c r="C6" s="114"/>
      <c r="D6" s="114"/>
      <c r="E6" s="114"/>
      <c r="F6" s="5"/>
      <c r="H6" s="36"/>
      <c r="I6" s="45"/>
      <c r="J6" s="45"/>
      <c r="K6" s="45"/>
      <c r="L6" s="45"/>
      <c r="M6" s="45"/>
    </row>
    <row r="7" spans="1:13" s="4" customFormat="1" ht="85.5" customHeight="1" x14ac:dyDescent="0.25">
      <c r="A7" s="1"/>
      <c r="B7" s="7"/>
      <c r="C7" s="7"/>
      <c r="D7" s="7"/>
      <c r="E7" s="8" t="s">
        <v>3</v>
      </c>
      <c r="F7" s="9" t="s">
        <v>4</v>
      </c>
      <c r="H7" s="36">
        <v>17492900</v>
      </c>
      <c r="I7" s="44"/>
      <c r="J7" s="44"/>
      <c r="K7" s="44"/>
      <c r="L7" s="44"/>
      <c r="M7" s="44"/>
    </row>
    <row r="8" spans="1:13" s="4" customFormat="1" ht="27.6" customHeight="1" x14ac:dyDescent="0.25">
      <c r="A8" s="1"/>
      <c r="B8" s="7"/>
      <c r="C8" s="7"/>
      <c r="D8" s="7"/>
      <c r="E8" s="8" t="s">
        <v>5</v>
      </c>
      <c r="F8" s="10" t="s">
        <v>6</v>
      </c>
      <c r="H8" s="52">
        <f>F12-H7</f>
        <v>-2.3999996483325958E-3</v>
      </c>
      <c r="I8" s="44"/>
      <c r="J8" s="44"/>
      <c r="K8" s="44"/>
      <c r="L8" s="44"/>
      <c r="M8" s="44"/>
    </row>
    <row r="9" spans="1:13" s="4" customFormat="1" ht="17.45" customHeight="1" x14ac:dyDescent="0.25">
      <c r="A9" s="1"/>
      <c r="B9" s="7"/>
      <c r="C9" s="7"/>
      <c r="D9" s="7"/>
      <c r="E9" s="11" t="s">
        <v>7</v>
      </c>
      <c r="F9" s="12" t="s">
        <v>8</v>
      </c>
      <c r="H9" s="52"/>
      <c r="I9" s="44"/>
      <c r="J9" s="44"/>
      <c r="K9" s="44"/>
      <c r="L9" s="44"/>
      <c r="M9" s="44"/>
    </row>
    <row r="10" spans="1:13" s="4" customFormat="1" ht="33" customHeight="1" thickBot="1" x14ac:dyDescent="0.3">
      <c r="A10" s="1"/>
      <c r="B10" s="13"/>
      <c r="C10" s="13"/>
      <c r="D10" s="13"/>
      <c r="E10" s="13"/>
      <c r="F10" s="14" t="s">
        <v>9</v>
      </c>
      <c r="H10" s="36"/>
      <c r="I10" s="44"/>
      <c r="J10" s="44"/>
      <c r="K10" s="44"/>
      <c r="L10" s="44"/>
      <c r="M10" s="44"/>
    </row>
    <row r="11" spans="1:13" s="4" customFormat="1" ht="33" customHeight="1" x14ac:dyDescent="0.25">
      <c r="A11" s="15" t="s">
        <v>10</v>
      </c>
      <c r="B11" s="115" t="s">
        <v>11</v>
      </c>
      <c r="C11" s="116"/>
      <c r="D11" s="116"/>
      <c r="E11" s="117"/>
      <c r="F11" s="16" t="s">
        <v>12</v>
      </c>
      <c r="H11" s="36"/>
      <c r="I11" s="44"/>
      <c r="J11" s="44"/>
      <c r="K11" s="44"/>
      <c r="L11" s="44"/>
      <c r="M11" s="44"/>
    </row>
    <row r="12" spans="1:13" s="4" customFormat="1" ht="33" customHeight="1" x14ac:dyDescent="0.3">
      <c r="A12" s="18"/>
      <c r="B12" s="118" t="s">
        <v>13</v>
      </c>
      <c r="C12" s="119"/>
      <c r="D12" s="119"/>
      <c r="E12" s="120"/>
      <c r="F12" s="19">
        <f>F13+F19+F22+F28+F58+F80+F88</f>
        <v>17492899.9976</v>
      </c>
      <c r="H12" s="36"/>
      <c r="I12" s="44"/>
      <c r="J12" s="43"/>
      <c r="K12" s="44"/>
      <c r="L12" s="44"/>
      <c r="M12" s="44"/>
    </row>
    <row r="13" spans="1:13" s="4" customFormat="1" ht="22.15" customHeight="1" x14ac:dyDescent="0.25">
      <c r="A13" s="18">
        <v>221</v>
      </c>
      <c r="B13" s="121" t="s">
        <v>14</v>
      </c>
      <c r="C13" s="122"/>
      <c r="D13" s="122"/>
      <c r="E13" s="123"/>
      <c r="F13" s="19">
        <f>SUM(F14:F18)</f>
        <v>238115.52000000002</v>
      </c>
      <c r="H13" s="36"/>
      <c r="I13" s="43"/>
      <c r="J13" s="44"/>
      <c r="K13" s="44"/>
      <c r="L13" s="44"/>
      <c r="M13" s="44"/>
    </row>
    <row r="14" spans="1:13" s="4" customFormat="1" ht="21" customHeight="1" x14ac:dyDescent="0.25">
      <c r="A14" s="18"/>
      <c r="B14" s="124" t="s">
        <v>15</v>
      </c>
      <c r="C14" s="125"/>
      <c r="D14" s="125"/>
      <c r="E14" s="126"/>
      <c r="F14" s="17"/>
      <c r="H14" s="36"/>
      <c r="I14" s="44"/>
      <c r="J14" s="44"/>
      <c r="K14" s="44"/>
      <c r="L14" s="44"/>
      <c r="M14" s="44"/>
    </row>
    <row r="15" spans="1:13" s="4" customFormat="1" ht="21" customHeight="1" x14ac:dyDescent="0.25">
      <c r="A15" s="18"/>
      <c r="B15" s="127" t="s">
        <v>16</v>
      </c>
      <c r="C15" s="128"/>
      <c r="D15" s="128"/>
      <c r="E15" s="129"/>
      <c r="F15" s="17">
        <v>74648.52</v>
      </c>
      <c r="H15" s="36"/>
      <c r="I15" s="44"/>
      <c r="J15" s="43"/>
      <c r="K15" s="44"/>
      <c r="L15" s="44"/>
      <c r="M15" s="44"/>
    </row>
    <row r="16" spans="1:13" s="4" customFormat="1" ht="21" customHeight="1" x14ac:dyDescent="0.25">
      <c r="A16" s="18"/>
      <c r="B16" s="127" t="s">
        <v>17</v>
      </c>
      <c r="C16" s="128"/>
      <c r="D16" s="128"/>
      <c r="E16" s="129"/>
      <c r="F16" s="17">
        <v>3015</v>
      </c>
      <c r="H16" s="36"/>
      <c r="I16" s="44"/>
      <c r="J16" s="44"/>
      <c r="K16" s="44"/>
      <c r="L16" s="44"/>
      <c r="M16" s="44"/>
    </row>
    <row r="17" spans="1:16" s="4" customFormat="1" ht="21" customHeight="1" x14ac:dyDescent="0.25">
      <c r="A17" s="18"/>
      <c r="B17" s="130" t="s">
        <v>18</v>
      </c>
      <c r="C17" s="131"/>
      <c r="D17" s="131"/>
      <c r="E17" s="132"/>
      <c r="F17" s="17">
        <v>34452</v>
      </c>
      <c r="H17" s="36"/>
      <c r="I17" s="44"/>
      <c r="J17" s="43"/>
      <c r="K17" s="44"/>
      <c r="L17" s="44"/>
      <c r="M17" s="44"/>
    </row>
    <row r="18" spans="1:16" s="4" customFormat="1" ht="21" customHeight="1" x14ac:dyDescent="0.25">
      <c r="A18" s="18"/>
      <c r="B18" s="130" t="s">
        <v>18</v>
      </c>
      <c r="C18" s="131"/>
      <c r="D18" s="131"/>
      <c r="E18" s="132"/>
      <c r="F18" s="17">
        <v>126000</v>
      </c>
      <c r="H18" s="36"/>
      <c r="I18" s="44"/>
      <c r="J18" s="43"/>
      <c r="K18" s="44"/>
      <c r="L18" s="44"/>
      <c r="M18" s="44"/>
    </row>
    <row r="19" spans="1:16" s="4" customFormat="1" ht="17.45" customHeight="1" x14ac:dyDescent="0.25">
      <c r="A19" s="18">
        <v>222</v>
      </c>
      <c r="B19" s="108" t="s">
        <v>19</v>
      </c>
      <c r="C19" s="109"/>
      <c r="D19" s="109"/>
      <c r="E19" s="110"/>
      <c r="F19" s="19">
        <f>SUM(F20:F21)</f>
        <v>6900</v>
      </c>
      <c r="H19" s="36"/>
      <c r="I19" s="44"/>
      <c r="J19" s="44"/>
      <c r="K19" s="44"/>
      <c r="L19" s="44"/>
      <c r="M19" s="44"/>
    </row>
    <row r="20" spans="1:16" s="4" customFormat="1" ht="19.149999999999999" customHeight="1" x14ac:dyDescent="0.25">
      <c r="A20" s="18"/>
      <c r="B20" s="133" t="s">
        <v>15</v>
      </c>
      <c r="C20" s="134"/>
      <c r="D20" s="134"/>
      <c r="E20" s="135"/>
      <c r="F20" s="17"/>
      <c r="H20" s="36"/>
      <c r="I20" s="44"/>
      <c r="J20" s="44"/>
      <c r="K20" s="44"/>
      <c r="L20" s="44"/>
      <c r="M20" s="44"/>
    </row>
    <row r="21" spans="1:16" s="4" customFormat="1" ht="19.149999999999999" customHeight="1" x14ac:dyDescent="0.25">
      <c r="A21" s="18"/>
      <c r="B21" s="127" t="s">
        <v>20</v>
      </c>
      <c r="C21" s="128"/>
      <c r="D21" s="128"/>
      <c r="E21" s="129"/>
      <c r="F21" s="17">
        <v>6900</v>
      </c>
      <c r="H21" s="36"/>
      <c r="I21" s="44"/>
      <c r="J21" s="44"/>
      <c r="K21" s="44"/>
      <c r="L21" s="44"/>
      <c r="M21" s="44"/>
    </row>
    <row r="22" spans="1:16" s="4" customFormat="1" ht="19.149999999999999" customHeight="1" x14ac:dyDescent="0.25">
      <c r="A22" s="18">
        <v>223</v>
      </c>
      <c r="B22" s="121" t="s">
        <v>21</v>
      </c>
      <c r="C22" s="122"/>
      <c r="D22" s="122"/>
      <c r="E22" s="123"/>
      <c r="F22" s="19">
        <f>SUM(F23:F27)</f>
        <v>3685425.2</v>
      </c>
      <c r="H22" s="36"/>
      <c r="I22" s="44"/>
      <c r="J22" s="44"/>
      <c r="K22" s="44"/>
      <c r="L22" s="44"/>
      <c r="M22" s="44"/>
    </row>
    <row r="23" spans="1:16" s="4" customFormat="1" ht="19.149999999999999" customHeight="1" x14ac:dyDescent="0.25">
      <c r="A23" s="18"/>
      <c r="B23" s="127" t="s">
        <v>15</v>
      </c>
      <c r="C23" s="128"/>
      <c r="D23" s="128"/>
      <c r="E23" s="129"/>
      <c r="F23" s="17"/>
      <c r="H23" s="36"/>
      <c r="I23" s="44"/>
      <c r="J23" s="44"/>
      <c r="K23" s="44"/>
      <c r="L23" s="44"/>
      <c r="M23" s="44"/>
    </row>
    <row r="24" spans="1:16" s="4" customFormat="1" ht="21" customHeight="1" x14ac:dyDescent="0.25">
      <c r="A24" s="18"/>
      <c r="B24" s="127" t="s">
        <v>22</v>
      </c>
      <c r="C24" s="128"/>
      <c r="D24" s="128"/>
      <c r="E24" s="129"/>
      <c r="F24" s="17"/>
      <c r="H24" s="36"/>
      <c r="I24" s="44"/>
      <c r="J24" s="44"/>
      <c r="K24" s="44"/>
      <c r="L24" s="44"/>
      <c r="M24" s="44"/>
    </row>
    <row r="25" spans="1:16" s="4" customFormat="1" ht="17.25" customHeight="1" x14ac:dyDescent="0.25">
      <c r="A25" s="18"/>
      <c r="B25" s="127" t="s">
        <v>87</v>
      </c>
      <c r="C25" s="128"/>
      <c r="D25" s="128"/>
      <c r="E25" s="129"/>
      <c r="F25" s="17">
        <v>318861.2</v>
      </c>
      <c r="G25" s="20">
        <f>F25/12*2</f>
        <v>53143.533333333333</v>
      </c>
      <c r="H25" s="52">
        <f>F25-G25</f>
        <v>265717.66666666669</v>
      </c>
      <c r="I25" s="44" t="s">
        <v>86</v>
      </c>
      <c r="J25" s="44"/>
      <c r="K25" s="44"/>
      <c r="L25" s="44"/>
      <c r="M25" s="44"/>
    </row>
    <row r="26" spans="1:16" s="4" customFormat="1" ht="19.899999999999999" customHeight="1" x14ac:dyDescent="0.25">
      <c r="A26" s="18"/>
      <c r="B26" s="127" t="s">
        <v>23</v>
      </c>
      <c r="C26" s="128"/>
      <c r="D26" s="128"/>
      <c r="E26" s="129"/>
      <c r="F26" s="17">
        <f>266300*8.28</f>
        <v>2204964</v>
      </c>
      <c r="G26" s="20">
        <f>F26/12*2</f>
        <v>367494</v>
      </c>
      <c r="H26" s="52">
        <f>F26-G26</f>
        <v>1837470</v>
      </c>
      <c r="I26" s="44" t="s">
        <v>86</v>
      </c>
      <c r="J26" s="44"/>
      <c r="K26" s="44"/>
      <c r="L26" s="44"/>
      <c r="M26" s="44"/>
    </row>
    <row r="27" spans="1:16" s="4" customFormat="1" ht="21.6" customHeight="1" x14ac:dyDescent="0.25">
      <c r="A27" s="18"/>
      <c r="B27" s="127" t="s">
        <v>24</v>
      </c>
      <c r="C27" s="128"/>
      <c r="D27" s="128"/>
      <c r="E27" s="129"/>
      <c r="F27" s="17">
        <f>160000*7.26</f>
        <v>1161600</v>
      </c>
      <c r="G27" s="20">
        <f>F27/12*2</f>
        <v>193600</v>
      </c>
      <c r="H27" s="52">
        <f>F27-G27</f>
        <v>968000</v>
      </c>
      <c r="I27" s="44" t="s">
        <v>86</v>
      </c>
      <c r="J27" s="44"/>
      <c r="K27" s="44"/>
      <c r="L27" s="44"/>
      <c r="M27" s="44"/>
    </row>
    <row r="28" spans="1:16" s="4" customFormat="1" ht="20.45" customHeight="1" x14ac:dyDescent="0.25">
      <c r="A28" s="18">
        <v>225</v>
      </c>
      <c r="B28" s="121" t="s">
        <v>25</v>
      </c>
      <c r="C28" s="122"/>
      <c r="D28" s="122"/>
      <c r="E28" s="123"/>
      <c r="F28" s="19">
        <f>SUM(F29:F57)</f>
        <v>3398504.54</v>
      </c>
      <c r="H28" s="36"/>
      <c r="I28" s="44"/>
      <c r="J28" s="43"/>
      <c r="K28" s="44"/>
      <c r="L28" s="44"/>
      <c r="M28" s="44"/>
    </row>
    <row r="29" spans="1:16" s="4" customFormat="1" ht="21" customHeight="1" x14ac:dyDescent="0.25">
      <c r="A29" s="18"/>
      <c r="B29" s="133" t="s">
        <v>15</v>
      </c>
      <c r="C29" s="134"/>
      <c r="D29" s="134"/>
      <c r="E29" s="135"/>
      <c r="F29" s="17"/>
      <c r="H29" s="36"/>
      <c r="I29" s="44"/>
      <c r="J29" s="44"/>
      <c r="K29" s="44"/>
      <c r="L29" s="44"/>
      <c r="M29" s="44"/>
    </row>
    <row r="30" spans="1:16" s="4" customFormat="1" ht="18.75" customHeight="1" x14ac:dyDescent="0.25">
      <c r="A30" s="18"/>
      <c r="B30" s="127" t="s">
        <v>26</v>
      </c>
      <c r="C30" s="128"/>
      <c r="D30" s="128"/>
      <c r="E30" s="129"/>
      <c r="F30" s="53">
        <v>51291</v>
      </c>
      <c r="H30" s="36"/>
      <c r="I30" s="44"/>
      <c r="J30" s="44"/>
      <c r="K30" s="44"/>
      <c r="L30" s="44" t="s">
        <v>88</v>
      </c>
      <c r="M30" s="44"/>
      <c r="P30" s="4" t="s">
        <v>89</v>
      </c>
    </row>
    <row r="31" spans="1:16" s="4" customFormat="1" ht="108.75" customHeight="1" x14ac:dyDescent="0.25">
      <c r="A31" s="18"/>
      <c r="B31" s="133" t="s">
        <v>27</v>
      </c>
      <c r="C31" s="134"/>
      <c r="D31" s="134"/>
      <c r="E31" s="135"/>
      <c r="F31" s="53">
        <v>168940</v>
      </c>
      <c r="G31" s="20">
        <f>F31/12*2</f>
        <v>28156.666666666668</v>
      </c>
      <c r="H31" s="52">
        <f>F31-G31</f>
        <v>140783.33333333334</v>
      </c>
      <c r="I31" s="44" t="s">
        <v>86</v>
      </c>
      <c r="J31" s="44"/>
      <c r="K31" s="44"/>
      <c r="L31" s="44"/>
      <c r="M31" s="44"/>
      <c r="P31" s="4" t="s">
        <v>91</v>
      </c>
    </row>
    <row r="32" spans="1:16" s="4" customFormat="1" ht="18.75" customHeight="1" x14ac:dyDescent="0.25">
      <c r="A32" s="18"/>
      <c r="B32" s="21" t="s">
        <v>90</v>
      </c>
      <c r="C32" s="22"/>
      <c r="D32" s="22"/>
      <c r="E32" s="23"/>
      <c r="F32" s="17">
        <f>186000</f>
        <v>186000</v>
      </c>
      <c r="H32" s="36"/>
      <c r="I32" s="44"/>
      <c r="J32" s="44"/>
      <c r="K32" s="44"/>
      <c r="L32" s="44"/>
      <c r="M32" s="44"/>
    </row>
    <row r="33" spans="1:23" s="4" customFormat="1" ht="19.5" hidden="1" customHeight="1" x14ac:dyDescent="0.25">
      <c r="A33" s="18"/>
      <c r="B33" s="21"/>
      <c r="C33" s="22"/>
      <c r="D33" s="22"/>
      <c r="E33" s="23"/>
      <c r="F33" s="17"/>
      <c r="H33" s="36"/>
      <c r="I33" s="44"/>
      <c r="J33" s="44"/>
      <c r="K33" s="44"/>
      <c r="L33" s="44"/>
      <c r="M33" s="44"/>
    </row>
    <row r="34" spans="1:23" s="4" customFormat="1" ht="21" customHeight="1" x14ac:dyDescent="0.25">
      <c r="A34" s="18"/>
      <c r="B34" s="127" t="s">
        <v>92</v>
      </c>
      <c r="C34" s="128"/>
      <c r="D34" s="128"/>
      <c r="E34" s="129"/>
      <c r="F34" s="53">
        <v>84000</v>
      </c>
      <c r="H34" s="36"/>
      <c r="I34" s="44"/>
      <c r="J34" s="44"/>
      <c r="K34" s="44"/>
      <c r="L34" s="44" t="s">
        <v>93</v>
      </c>
      <c r="M34" s="44"/>
    </row>
    <row r="35" spans="1:23" s="4" customFormat="1" ht="1.5" hidden="1" customHeight="1" x14ac:dyDescent="0.25">
      <c r="A35" s="18"/>
      <c r="B35" s="24"/>
      <c r="C35" s="25"/>
      <c r="D35" s="25"/>
      <c r="E35" s="26"/>
      <c r="F35" s="17"/>
      <c r="H35" s="36"/>
      <c r="I35" s="44"/>
      <c r="J35" s="44"/>
      <c r="K35" s="44"/>
      <c r="L35" s="44"/>
      <c r="M35" s="44"/>
    </row>
    <row r="36" spans="1:23" s="4" customFormat="1" ht="16.5" customHeight="1" x14ac:dyDescent="0.25">
      <c r="A36" s="18"/>
      <c r="B36" s="127" t="s">
        <v>94</v>
      </c>
      <c r="C36" s="128"/>
      <c r="D36" s="128"/>
      <c r="E36" s="129"/>
      <c r="F36" s="53">
        <v>180000</v>
      </c>
      <c r="H36" s="36"/>
      <c r="I36" s="44"/>
      <c r="J36" s="44"/>
      <c r="K36" s="44"/>
      <c r="L36" s="44" t="s">
        <v>95</v>
      </c>
      <c r="M36" s="44"/>
    </row>
    <row r="37" spans="1:23" s="4" customFormat="1" ht="18.75" hidden="1" customHeight="1" x14ac:dyDescent="0.25">
      <c r="A37" s="18"/>
      <c r="B37" s="24"/>
      <c r="C37" s="25"/>
      <c r="D37" s="25"/>
      <c r="E37" s="26"/>
      <c r="F37" s="17"/>
      <c r="H37" s="36"/>
      <c r="I37" s="44"/>
      <c r="J37" s="44"/>
      <c r="K37" s="44"/>
      <c r="L37" s="44"/>
      <c r="M37" s="44"/>
    </row>
    <row r="38" spans="1:23" s="4" customFormat="1" ht="18.75" hidden="1" customHeight="1" x14ac:dyDescent="0.25">
      <c r="A38" s="18"/>
      <c r="B38" s="24"/>
      <c r="C38" s="25"/>
      <c r="D38" s="25"/>
      <c r="E38" s="26"/>
      <c r="F38" s="17"/>
      <c r="H38" s="36"/>
      <c r="I38" s="44"/>
      <c r="J38" s="44"/>
      <c r="K38" s="44"/>
      <c r="L38" s="44"/>
      <c r="M38" s="44"/>
    </row>
    <row r="39" spans="1:23" s="4" customFormat="1" ht="18" customHeight="1" x14ac:dyDescent="0.25">
      <c r="A39" s="18"/>
      <c r="B39" s="24" t="s">
        <v>96</v>
      </c>
      <c r="C39" s="25"/>
      <c r="D39" s="25"/>
      <c r="E39" s="26"/>
      <c r="F39" s="53">
        <v>24003.48</v>
      </c>
      <c r="H39" s="36"/>
      <c r="I39" s="44"/>
      <c r="J39" s="44"/>
      <c r="K39" s="44"/>
      <c r="L39" s="44" t="s">
        <v>97</v>
      </c>
      <c r="M39" s="44"/>
      <c r="Q39" s="4" t="s">
        <v>98</v>
      </c>
    </row>
    <row r="40" spans="1:23" s="4" customFormat="1" ht="15.75" customHeight="1" x14ac:dyDescent="0.25">
      <c r="A40" s="18"/>
      <c r="B40" s="136" t="s">
        <v>28</v>
      </c>
      <c r="C40" s="137"/>
      <c r="D40" s="137"/>
      <c r="E40" s="138"/>
      <c r="F40" s="17">
        <v>49000</v>
      </c>
      <c r="H40" s="36"/>
      <c r="I40" s="44"/>
      <c r="J40" s="44"/>
      <c r="K40" s="44"/>
      <c r="L40" s="44"/>
      <c r="M40" s="44"/>
    </row>
    <row r="41" spans="1:23" s="4" customFormat="1" ht="17.25" hidden="1" customHeight="1" x14ac:dyDescent="0.25">
      <c r="A41" s="18"/>
      <c r="B41" s="27"/>
      <c r="C41" s="28"/>
      <c r="D41" s="28"/>
      <c r="E41" s="29"/>
      <c r="F41" s="17"/>
      <c r="H41" s="36"/>
      <c r="I41" s="44"/>
      <c r="J41" s="44"/>
      <c r="K41" s="44"/>
      <c r="L41" s="44"/>
      <c r="M41" s="44"/>
    </row>
    <row r="42" spans="1:23" s="4" customFormat="1" ht="27.75" customHeight="1" x14ac:dyDescent="0.25">
      <c r="A42" s="18"/>
      <c r="B42" s="133" t="s">
        <v>29</v>
      </c>
      <c r="C42" s="134"/>
      <c r="D42" s="134"/>
      <c r="E42" s="135"/>
      <c r="F42" s="17">
        <f>49000+31500</f>
        <v>80500</v>
      </c>
      <c r="H42" s="36"/>
      <c r="I42" s="44"/>
      <c r="J42" s="44"/>
      <c r="K42" s="44"/>
      <c r="L42" s="44"/>
      <c r="M42" s="44"/>
    </row>
    <row r="43" spans="1:23" s="4" customFormat="1" ht="21.75" customHeight="1" x14ac:dyDescent="0.25">
      <c r="A43" s="18"/>
      <c r="B43" s="24" t="s">
        <v>30</v>
      </c>
      <c r="C43" s="25"/>
      <c r="D43" s="25"/>
      <c r="E43" s="26"/>
      <c r="F43" s="17">
        <v>36000</v>
      </c>
      <c r="H43" s="36"/>
      <c r="I43" s="46"/>
      <c r="J43" s="43"/>
      <c r="K43" s="43"/>
      <c r="L43" s="44"/>
      <c r="M43" s="44"/>
    </row>
    <row r="44" spans="1:23" s="4" customFormat="1" ht="15" customHeight="1" x14ac:dyDescent="0.25">
      <c r="A44" s="18"/>
      <c r="B44" s="127" t="s">
        <v>31</v>
      </c>
      <c r="C44" s="128"/>
      <c r="D44" s="128"/>
      <c r="E44" s="129"/>
      <c r="F44" s="17">
        <v>378127.82</v>
      </c>
      <c r="H44" s="36"/>
      <c r="I44" s="46"/>
      <c r="J44" s="44"/>
      <c r="K44" s="44"/>
      <c r="L44" s="44"/>
      <c r="M44" s="44"/>
    </row>
    <row r="45" spans="1:23" s="4" customFormat="1" ht="21.75" customHeight="1" x14ac:dyDescent="0.25">
      <c r="A45" s="18"/>
      <c r="B45" s="127" t="s">
        <v>32</v>
      </c>
      <c r="C45" s="128"/>
      <c r="D45" s="128"/>
      <c r="E45" s="129"/>
      <c r="F45" s="17">
        <v>9781</v>
      </c>
      <c r="H45" s="36"/>
      <c r="I45" s="46"/>
      <c r="J45" s="44"/>
      <c r="K45" s="44"/>
      <c r="L45" s="44"/>
      <c r="M45" s="44"/>
    </row>
    <row r="46" spans="1:23" s="4" customFormat="1" ht="19.899999999999999" customHeight="1" x14ac:dyDescent="0.25">
      <c r="A46" s="18"/>
      <c r="B46" s="127" t="s">
        <v>33</v>
      </c>
      <c r="C46" s="128"/>
      <c r="D46" s="128"/>
      <c r="E46" s="129"/>
      <c r="F46" s="17">
        <v>250000</v>
      </c>
      <c r="H46" s="36"/>
      <c r="I46" s="44"/>
      <c r="J46" s="44"/>
      <c r="K46" s="44"/>
      <c r="L46" s="44"/>
      <c r="M46" s="44"/>
    </row>
    <row r="47" spans="1:23" s="4" customFormat="1" ht="28.5" customHeight="1" x14ac:dyDescent="0.25">
      <c r="A47" s="18"/>
      <c r="B47" s="133" t="s">
        <v>34</v>
      </c>
      <c r="C47" s="134"/>
      <c r="D47" s="134"/>
      <c r="E47" s="135"/>
      <c r="F47" s="17">
        <v>30000</v>
      </c>
      <c r="H47" s="36"/>
      <c r="I47" s="44"/>
      <c r="J47" s="44"/>
      <c r="K47" s="44"/>
      <c r="L47" s="44"/>
      <c r="M47" s="44"/>
    </row>
    <row r="48" spans="1:23" s="4" customFormat="1" ht="57.75" customHeight="1" x14ac:dyDescent="0.25">
      <c r="A48" s="18"/>
      <c r="B48" s="133" t="s">
        <v>35</v>
      </c>
      <c r="C48" s="134"/>
      <c r="D48" s="134"/>
      <c r="E48" s="135"/>
      <c r="F48" s="17">
        <f>6170.68+28000+10000</f>
        <v>44170.68</v>
      </c>
      <c r="H48" s="36"/>
      <c r="I48" s="44"/>
      <c r="J48" s="44"/>
      <c r="K48" s="44"/>
      <c r="L48" s="44"/>
      <c r="M48" s="44"/>
      <c r="T48" s="4" t="s">
        <v>112</v>
      </c>
      <c r="U48" s="4">
        <v>31</v>
      </c>
      <c r="V48" s="4">
        <v>3840</v>
      </c>
      <c r="W48" s="4">
        <f>U48*V48</f>
        <v>119040</v>
      </c>
    </row>
    <row r="49" spans="1:23" s="4" customFormat="1" ht="22.5" customHeight="1" x14ac:dyDescent="0.25">
      <c r="A49" s="18"/>
      <c r="B49" s="133" t="s">
        <v>36</v>
      </c>
      <c r="C49" s="139"/>
      <c r="D49" s="139"/>
      <c r="E49" s="140"/>
      <c r="F49" s="17">
        <v>416988.56</v>
      </c>
      <c r="H49" s="36"/>
      <c r="I49" s="46"/>
      <c r="J49" s="44"/>
      <c r="K49" s="44"/>
      <c r="L49" s="44"/>
      <c r="M49" s="44"/>
      <c r="T49" s="4" t="s">
        <v>113</v>
      </c>
      <c r="U49" s="4">
        <v>28</v>
      </c>
      <c r="V49" s="4">
        <v>3840</v>
      </c>
      <c r="W49" s="4">
        <f t="shared" ref="W49" si="0">U49*V49</f>
        <v>107520</v>
      </c>
    </row>
    <row r="50" spans="1:23" s="4" customFormat="1" ht="21" customHeight="1" x14ac:dyDescent="0.25">
      <c r="A50" s="18"/>
      <c r="B50" s="127" t="s">
        <v>37</v>
      </c>
      <c r="C50" s="128"/>
      <c r="D50" s="128"/>
      <c r="E50" s="129"/>
      <c r="F50" s="17">
        <v>44200</v>
      </c>
      <c r="H50" s="36"/>
      <c r="I50" s="46"/>
      <c r="J50" s="44"/>
      <c r="K50" s="44"/>
      <c r="L50" s="44"/>
      <c r="M50" s="44"/>
      <c r="T50" s="4" t="s">
        <v>102</v>
      </c>
      <c r="U50" s="4">
        <v>31</v>
      </c>
      <c r="V50" s="4">
        <v>3840</v>
      </c>
      <c r="W50" s="4">
        <f>U50*V50</f>
        <v>119040</v>
      </c>
    </row>
    <row r="51" spans="1:23" s="4" customFormat="1" ht="21.75" customHeight="1" x14ac:dyDescent="0.25">
      <c r="A51" s="18"/>
      <c r="B51" s="133" t="s">
        <v>38</v>
      </c>
      <c r="C51" s="134"/>
      <c r="D51" s="134"/>
      <c r="E51" s="135"/>
      <c r="F51" s="17">
        <f>1845+5145</f>
        <v>6990</v>
      </c>
      <c r="H51" s="36"/>
      <c r="I51" s="46"/>
      <c r="J51" s="44"/>
      <c r="K51" s="44"/>
      <c r="L51" s="44"/>
      <c r="M51" s="44"/>
      <c r="T51" s="4" t="s">
        <v>103</v>
      </c>
      <c r="U51" s="4">
        <v>30</v>
      </c>
      <c r="V51" s="4">
        <v>3840</v>
      </c>
      <c r="W51" s="4">
        <f t="shared" ref="W51:W59" si="1">U51*V51</f>
        <v>115200</v>
      </c>
    </row>
    <row r="52" spans="1:23" s="4" customFormat="1" ht="22.5" customHeight="1" x14ac:dyDescent="0.25">
      <c r="A52" s="18"/>
      <c r="B52" s="133" t="s">
        <v>39</v>
      </c>
      <c r="C52" s="134"/>
      <c r="D52" s="134"/>
      <c r="E52" s="135"/>
      <c r="F52" s="17">
        <v>6400</v>
      </c>
      <c r="H52" s="36"/>
      <c r="I52" s="46"/>
      <c r="J52" s="44"/>
      <c r="K52" s="44"/>
      <c r="L52" s="44"/>
      <c r="M52" s="44"/>
      <c r="T52" s="4" t="s">
        <v>104</v>
      </c>
      <c r="U52" s="4">
        <v>31</v>
      </c>
      <c r="V52" s="4">
        <v>3840</v>
      </c>
      <c r="W52" s="4">
        <f t="shared" si="1"/>
        <v>119040</v>
      </c>
    </row>
    <row r="53" spans="1:23" s="4" customFormat="1" ht="21.75" customHeight="1" x14ac:dyDescent="0.25">
      <c r="A53" s="18"/>
      <c r="B53" s="127" t="s">
        <v>40</v>
      </c>
      <c r="C53" s="128"/>
      <c r="D53" s="128"/>
      <c r="E53" s="129"/>
      <c r="F53" s="17">
        <f>25150+50000</f>
        <v>75150</v>
      </c>
      <c r="H53" s="36"/>
      <c r="I53" s="46"/>
      <c r="J53" s="44"/>
      <c r="K53" s="44"/>
      <c r="L53" s="44"/>
      <c r="M53" s="44"/>
      <c r="T53" s="4" t="s">
        <v>105</v>
      </c>
      <c r="U53" s="4">
        <v>30</v>
      </c>
      <c r="V53" s="4">
        <v>3840</v>
      </c>
      <c r="W53" s="4">
        <f t="shared" si="1"/>
        <v>115200</v>
      </c>
    </row>
    <row r="54" spans="1:23" s="4" customFormat="1" ht="20.45" customHeight="1" x14ac:dyDescent="0.25">
      <c r="A54" s="18"/>
      <c r="B54" s="24" t="s">
        <v>41</v>
      </c>
      <c r="C54" s="25"/>
      <c r="D54" s="25"/>
      <c r="E54" s="26"/>
      <c r="F54" s="17">
        <f>12862-5900</f>
        <v>6962</v>
      </c>
      <c r="H54" s="36"/>
      <c r="I54" s="44"/>
      <c r="J54" s="44"/>
      <c r="K54" s="44"/>
      <c r="L54" s="44"/>
      <c r="M54" s="44"/>
      <c r="T54" s="4" t="s">
        <v>106</v>
      </c>
      <c r="U54" s="4">
        <v>31</v>
      </c>
      <c r="V54" s="4">
        <v>3840</v>
      </c>
      <c r="W54" s="4">
        <f t="shared" si="1"/>
        <v>119040</v>
      </c>
    </row>
    <row r="55" spans="1:23" s="4" customFormat="1" ht="20.45" customHeight="1" x14ac:dyDescent="0.25">
      <c r="A55" s="18"/>
      <c r="B55" s="24" t="s">
        <v>42</v>
      </c>
      <c r="C55" s="25"/>
      <c r="D55" s="25"/>
      <c r="E55" s="26"/>
      <c r="F55" s="17">
        <v>4000</v>
      </c>
      <c r="H55" s="36"/>
      <c r="I55" s="44"/>
      <c r="J55" s="44"/>
      <c r="K55" s="44"/>
      <c r="L55" s="44"/>
      <c r="M55" s="44"/>
      <c r="T55" s="4" t="s">
        <v>107</v>
      </c>
      <c r="U55" s="4">
        <v>31</v>
      </c>
      <c r="V55" s="4">
        <v>3840</v>
      </c>
      <c r="W55" s="4">
        <f t="shared" si="1"/>
        <v>119040</v>
      </c>
    </row>
    <row r="56" spans="1:23" s="4" customFormat="1" ht="20.45" customHeight="1" x14ac:dyDescent="0.25">
      <c r="A56" s="18"/>
      <c r="B56" s="24" t="s">
        <v>43</v>
      </c>
      <c r="C56" s="25"/>
      <c r="D56" s="25"/>
      <c r="E56" s="26"/>
      <c r="F56" s="17">
        <v>2500</v>
      </c>
      <c r="H56" s="36"/>
      <c r="I56" s="44"/>
      <c r="J56" s="44"/>
      <c r="K56" s="44"/>
      <c r="L56" s="44"/>
      <c r="M56" s="44"/>
      <c r="T56" s="4" t="s">
        <v>108</v>
      </c>
      <c r="U56" s="4">
        <v>30</v>
      </c>
      <c r="V56" s="4">
        <v>3840</v>
      </c>
      <c r="W56" s="4">
        <f t="shared" si="1"/>
        <v>115200</v>
      </c>
    </row>
    <row r="57" spans="1:23" s="4" customFormat="1" ht="30" customHeight="1" x14ac:dyDescent="0.25">
      <c r="A57" s="18"/>
      <c r="B57" s="133" t="s">
        <v>44</v>
      </c>
      <c r="C57" s="141"/>
      <c r="D57" s="141"/>
      <c r="E57" s="142"/>
      <c r="F57" s="17">
        <f>133000*9.5</f>
        <v>1263500</v>
      </c>
      <c r="H57" s="36"/>
      <c r="I57" s="44"/>
      <c r="J57" s="44"/>
      <c r="K57" s="44"/>
      <c r="L57" s="44"/>
      <c r="M57" s="44"/>
      <c r="T57" s="4" t="s">
        <v>109</v>
      </c>
      <c r="U57" s="4">
        <v>31</v>
      </c>
      <c r="V57" s="4">
        <v>3840</v>
      </c>
      <c r="W57" s="4">
        <f t="shared" si="1"/>
        <v>119040</v>
      </c>
    </row>
    <row r="58" spans="1:23" s="4" customFormat="1" ht="20.45" customHeight="1" x14ac:dyDescent="0.25">
      <c r="A58" s="18">
        <v>226</v>
      </c>
      <c r="B58" s="108" t="s">
        <v>45</v>
      </c>
      <c r="C58" s="109"/>
      <c r="D58" s="109"/>
      <c r="E58" s="110"/>
      <c r="F58" s="19">
        <f>SUM(F59:F79)</f>
        <v>2796743.27</v>
      </c>
      <c r="H58" s="36"/>
      <c r="I58" s="44"/>
      <c r="J58" s="44"/>
      <c r="K58" s="44"/>
      <c r="L58" s="44"/>
      <c r="M58" s="44"/>
      <c r="T58" s="4" t="s">
        <v>110</v>
      </c>
      <c r="U58" s="4">
        <v>30</v>
      </c>
      <c r="V58" s="4">
        <v>3840</v>
      </c>
      <c r="W58" s="4">
        <f t="shared" si="1"/>
        <v>115200</v>
      </c>
    </row>
    <row r="59" spans="1:23" s="4" customFormat="1" ht="22.15" customHeight="1" x14ac:dyDescent="0.25">
      <c r="A59" s="18"/>
      <c r="B59" s="133" t="s">
        <v>15</v>
      </c>
      <c r="C59" s="134"/>
      <c r="D59" s="134"/>
      <c r="E59" s="135"/>
      <c r="F59" s="17"/>
      <c r="H59" s="36"/>
      <c r="I59" s="44"/>
      <c r="J59" s="44"/>
      <c r="K59" s="44"/>
      <c r="L59" s="44"/>
      <c r="M59" s="44"/>
      <c r="T59" s="4" t="s">
        <v>111</v>
      </c>
      <c r="U59" s="4">
        <v>31</v>
      </c>
      <c r="V59" s="4">
        <v>3840</v>
      </c>
      <c r="W59" s="4">
        <f t="shared" si="1"/>
        <v>119040</v>
      </c>
    </row>
    <row r="60" spans="1:23" s="4" customFormat="1" ht="20.25" customHeight="1" x14ac:dyDescent="0.25">
      <c r="A60" s="18"/>
      <c r="B60" s="24" t="s">
        <v>99</v>
      </c>
      <c r="C60" s="25"/>
      <c r="D60" s="25"/>
      <c r="E60" s="26"/>
      <c r="F60" s="17">
        <v>41250.720000000001</v>
      </c>
      <c r="H60" s="36"/>
      <c r="I60" s="44"/>
      <c r="J60" s="44"/>
      <c r="K60" s="44"/>
      <c r="L60" s="44"/>
      <c r="M60" s="44"/>
      <c r="N60" s="4" t="s">
        <v>100</v>
      </c>
      <c r="R60" s="4" t="s">
        <v>101</v>
      </c>
      <c r="U60" s="4">
        <f>SUM(U48:U59)</f>
        <v>365</v>
      </c>
      <c r="V60" s="4">
        <v>3840</v>
      </c>
      <c r="W60" s="4">
        <f>SUM(W48:W59)</f>
        <v>1401600</v>
      </c>
    </row>
    <row r="61" spans="1:23" s="4" customFormat="1" ht="16.899999999999999" customHeight="1" x14ac:dyDescent="0.25">
      <c r="A61" s="18"/>
      <c r="B61" s="133" t="s">
        <v>46</v>
      </c>
      <c r="C61" s="134"/>
      <c r="D61" s="134"/>
      <c r="E61" s="135"/>
      <c r="F61" s="17">
        <v>1401600</v>
      </c>
      <c r="G61" s="4">
        <v>226560</v>
      </c>
      <c r="H61" s="52">
        <f>F61-G61</f>
        <v>1175040</v>
      </c>
      <c r="I61" s="44" t="s">
        <v>86</v>
      </c>
      <c r="J61" s="44"/>
      <c r="K61" s="44"/>
      <c r="L61" s="44"/>
      <c r="M61" s="44"/>
      <c r="N61" s="4" t="s">
        <v>114</v>
      </c>
    </row>
    <row r="62" spans="1:23" s="4" customFormat="1" ht="25.9" customHeight="1" x14ac:dyDescent="0.25">
      <c r="A62" s="18"/>
      <c r="B62" s="133" t="s">
        <v>47</v>
      </c>
      <c r="C62" s="134"/>
      <c r="D62" s="134"/>
      <c r="E62" s="135"/>
      <c r="F62" s="17">
        <v>23547.66</v>
      </c>
      <c r="H62" s="36"/>
      <c r="I62" s="44"/>
      <c r="J62" s="44"/>
      <c r="K62" s="44"/>
      <c r="L62" s="44"/>
      <c r="M62" s="44"/>
    </row>
    <row r="63" spans="1:23" s="4" customFormat="1" ht="30.75" customHeight="1" x14ac:dyDescent="0.25">
      <c r="A63" s="18"/>
      <c r="B63" s="133" t="s">
        <v>48</v>
      </c>
      <c r="C63" s="134"/>
      <c r="D63" s="134"/>
      <c r="E63" s="135"/>
      <c r="F63" s="17">
        <v>28800</v>
      </c>
      <c r="H63" s="36"/>
      <c r="I63" s="44"/>
      <c r="J63" s="44"/>
      <c r="K63" s="44"/>
      <c r="L63" s="44"/>
      <c r="M63" s="44"/>
    </row>
    <row r="64" spans="1:23" s="4" customFormat="1" x14ac:dyDescent="0.25">
      <c r="A64" s="18"/>
      <c r="B64" s="133" t="s">
        <v>49</v>
      </c>
      <c r="C64" s="139"/>
      <c r="D64" s="139"/>
      <c r="E64" s="140"/>
      <c r="F64" s="17">
        <f>400*3</f>
        <v>1200</v>
      </c>
      <c r="H64" s="36"/>
      <c r="I64" s="44"/>
      <c r="J64" s="44"/>
      <c r="K64" s="44"/>
      <c r="L64" s="44"/>
      <c r="M64" s="44"/>
    </row>
    <row r="65" spans="1:13" s="4" customFormat="1" ht="19.149999999999999" customHeight="1" x14ac:dyDescent="0.3">
      <c r="A65" s="30"/>
      <c r="B65" s="127" t="s">
        <v>50</v>
      </c>
      <c r="C65" s="128"/>
      <c r="D65" s="128"/>
      <c r="E65" s="129"/>
      <c r="F65" s="17">
        <f>41664+108000+27600+30000</f>
        <v>207264</v>
      </c>
      <c r="H65" s="36"/>
      <c r="I65" s="44"/>
      <c r="J65" s="44"/>
      <c r="K65" s="44"/>
      <c r="L65" s="44"/>
      <c r="M65" s="44"/>
    </row>
    <row r="66" spans="1:13" s="4" customFormat="1" ht="16.149999999999999" customHeight="1" x14ac:dyDescent="0.25">
      <c r="A66" s="18"/>
      <c r="B66" s="127" t="s">
        <v>51</v>
      </c>
      <c r="C66" s="128"/>
      <c r="D66" s="128"/>
      <c r="E66" s="129"/>
      <c r="F66" s="17">
        <v>252500</v>
      </c>
      <c r="G66" s="20">
        <f>F66/12*2</f>
        <v>42083.333333333336</v>
      </c>
      <c r="H66" s="52">
        <f>F66-G66</f>
        <v>210416.66666666666</v>
      </c>
      <c r="I66" s="44" t="s">
        <v>86</v>
      </c>
      <c r="J66" s="44"/>
      <c r="K66" s="44"/>
      <c r="L66" s="44"/>
      <c r="M66" s="44"/>
    </row>
    <row r="67" spans="1:13" s="4" customFormat="1" ht="28.5" customHeight="1" x14ac:dyDescent="0.25">
      <c r="A67" s="18"/>
      <c r="B67" s="133" t="s">
        <v>52</v>
      </c>
      <c r="C67" s="141"/>
      <c r="D67" s="141"/>
      <c r="E67" s="142"/>
      <c r="F67" s="17"/>
      <c r="H67" s="36"/>
      <c r="I67" s="44"/>
      <c r="J67" s="44"/>
      <c r="K67" s="44"/>
      <c r="L67" s="44"/>
      <c r="M67" s="44"/>
    </row>
    <row r="68" spans="1:13" s="4" customFormat="1" ht="19.149999999999999" customHeight="1" x14ac:dyDescent="0.25">
      <c r="A68" s="18"/>
      <c r="B68" s="133" t="s">
        <v>53</v>
      </c>
      <c r="C68" s="134"/>
      <c r="D68" s="134"/>
      <c r="E68" s="135"/>
      <c r="F68" s="17">
        <f>161675.08+49000</f>
        <v>210675.08</v>
      </c>
      <c r="G68" s="20">
        <f>F68/12*2</f>
        <v>35112.513333333329</v>
      </c>
      <c r="H68" s="52">
        <f>F68-G68</f>
        <v>175562.56666666665</v>
      </c>
      <c r="I68" s="44" t="s">
        <v>86</v>
      </c>
      <c r="J68" s="44"/>
      <c r="K68" s="44"/>
      <c r="L68" s="44"/>
      <c r="M68" s="44"/>
    </row>
    <row r="69" spans="1:13" s="4" customFormat="1" ht="43.5" customHeight="1" x14ac:dyDescent="0.25">
      <c r="A69" s="18"/>
      <c r="B69" s="133" t="s">
        <v>54</v>
      </c>
      <c r="C69" s="134"/>
      <c r="D69" s="134"/>
      <c r="E69" s="135"/>
      <c r="F69" s="17">
        <v>3286.8</v>
      </c>
      <c r="H69" s="36"/>
      <c r="I69" s="44"/>
      <c r="J69" s="44"/>
      <c r="K69" s="44"/>
      <c r="L69" s="44"/>
      <c r="M69" s="44"/>
    </row>
    <row r="70" spans="1:13" s="4" customFormat="1" ht="18" customHeight="1" x14ac:dyDescent="0.25">
      <c r="A70" s="18"/>
      <c r="B70" s="127" t="s">
        <v>55</v>
      </c>
      <c r="C70" s="128"/>
      <c r="D70" s="128"/>
      <c r="E70" s="129"/>
      <c r="F70" s="17">
        <v>0</v>
      </c>
      <c r="H70" s="36"/>
      <c r="I70" s="44"/>
      <c r="J70" s="44"/>
      <c r="K70" s="44"/>
      <c r="L70" s="44"/>
      <c r="M70" s="44"/>
    </row>
    <row r="71" spans="1:13" s="4" customFormat="1" ht="20.25" customHeight="1" x14ac:dyDescent="0.25">
      <c r="A71" s="18"/>
      <c r="B71" s="24" t="s">
        <v>56</v>
      </c>
      <c r="C71" s="25"/>
      <c r="D71" s="25"/>
      <c r="E71" s="26"/>
      <c r="F71" s="17">
        <v>70586.039999999994</v>
      </c>
      <c r="H71" s="36"/>
      <c r="I71" s="44"/>
      <c r="J71" s="44"/>
      <c r="K71" s="44"/>
      <c r="L71" s="44"/>
      <c r="M71" s="44"/>
    </row>
    <row r="72" spans="1:13" s="4" customFormat="1" ht="16.899999999999999" customHeight="1" x14ac:dyDescent="0.25">
      <c r="A72" s="18"/>
      <c r="B72" s="127" t="s">
        <v>57</v>
      </c>
      <c r="C72" s="128"/>
      <c r="D72" s="128"/>
      <c r="E72" s="129"/>
      <c r="F72" s="17">
        <f>5472+4245.97+1780</f>
        <v>11497.970000000001</v>
      </c>
      <c r="H72" s="36"/>
      <c r="I72" s="44"/>
      <c r="J72" s="44"/>
      <c r="K72" s="44"/>
      <c r="L72" s="44"/>
      <c r="M72" s="44"/>
    </row>
    <row r="73" spans="1:13" s="4" customFormat="1" ht="15.6" customHeight="1" x14ac:dyDescent="0.25">
      <c r="A73" s="18"/>
      <c r="B73" s="127" t="s">
        <v>58</v>
      </c>
      <c r="C73" s="128"/>
      <c r="D73" s="128"/>
      <c r="E73" s="129"/>
      <c r="F73" s="17">
        <v>20600</v>
      </c>
      <c r="H73" s="36"/>
      <c r="I73" s="44"/>
      <c r="J73" s="44"/>
      <c r="K73" s="44"/>
      <c r="L73" s="44"/>
      <c r="M73" s="44"/>
    </row>
    <row r="74" spans="1:13" s="4" customFormat="1" ht="16.149999999999999" customHeight="1" x14ac:dyDescent="0.25">
      <c r="A74" s="18"/>
      <c r="B74" s="127" t="s">
        <v>59</v>
      </c>
      <c r="C74" s="128"/>
      <c r="D74" s="128"/>
      <c r="E74" s="129"/>
      <c r="F74" s="17">
        <v>500000</v>
      </c>
      <c r="H74" s="36"/>
      <c r="I74" s="44"/>
      <c r="J74" s="44"/>
      <c r="K74" s="44"/>
      <c r="L74" s="44"/>
      <c r="M74" s="44"/>
    </row>
    <row r="75" spans="1:13" s="4" customFormat="1" ht="13.15" customHeight="1" x14ac:dyDescent="0.25">
      <c r="A75" s="18"/>
      <c r="B75" s="133" t="s">
        <v>60</v>
      </c>
      <c r="C75" s="134"/>
      <c r="D75" s="134"/>
      <c r="E75" s="135"/>
      <c r="F75" s="17">
        <v>6000</v>
      </c>
      <c r="H75" s="36"/>
      <c r="I75" s="44"/>
      <c r="J75" s="44"/>
      <c r="K75" s="44"/>
      <c r="L75" s="44"/>
      <c r="M75" s="44"/>
    </row>
    <row r="76" spans="1:13" s="4" customFormat="1" ht="16.149999999999999" customHeight="1" x14ac:dyDescent="0.25">
      <c r="A76" s="18"/>
      <c r="B76" s="133" t="s">
        <v>61</v>
      </c>
      <c r="C76" s="134"/>
      <c r="D76" s="134"/>
      <c r="E76" s="135"/>
      <c r="F76" s="17">
        <v>0</v>
      </c>
      <c r="H76" s="36"/>
      <c r="I76" s="44"/>
      <c r="J76" s="44"/>
      <c r="K76" s="44"/>
      <c r="L76" s="44"/>
      <c r="M76" s="44"/>
    </row>
    <row r="77" spans="1:13" s="4" customFormat="1" ht="15.6" customHeight="1" x14ac:dyDescent="0.25">
      <c r="A77" s="18"/>
      <c r="B77" s="133" t="s">
        <v>62</v>
      </c>
      <c r="C77" s="134"/>
      <c r="D77" s="134"/>
      <c r="E77" s="135"/>
      <c r="F77" s="17">
        <f>649*15</f>
        <v>9735</v>
      </c>
      <c r="G77" s="20">
        <f>F77/12*3</f>
        <v>2433.75</v>
      </c>
      <c r="H77" s="52">
        <f>F77-G77</f>
        <v>7301.25</v>
      </c>
      <c r="I77" s="44" t="s">
        <v>86</v>
      </c>
      <c r="J77" s="44"/>
      <c r="K77" s="44"/>
      <c r="L77" s="44"/>
      <c r="M77" s="44"/>
    </row>
    <row r="78" spans="1:13" s="4" customFormat="1" ht="32.25" customHeight="1" x14ac:dyDescent="0.25">
      <c r="A78" s="18"/>
      <c r="B78" s="133" t="s">
        <v>63</v>
      </c>
      <c r="C78" s="141"/>
      <c r="D78" s="141"/>
      <c r="E78" s="142"/>
      <c r="F78" s="17">
        <v>4500</v>
      </c>
      <c r="H78" s="36"/>
      <c r="I78" s="44"/>
      <c r="J78" s="44"/>
      <c r="K78" s="44"/>
      <c r="L78" s="44"/>
      <c r="M78" s="44"/>
    </row>
    <row r="79" spans="1:13" s="4" customFormat="1" ht="40.9" customHeight="1" x14ac:dyDescent="0.25">
      <c r="A79" s="18"/>
      <c r="B79" s="143" t="s">
        <v>64</v>
      </c>
      <c r="C79" s="144"/>
      <c r="D79" s="144"/>
      <c r="E79" s="145"/>
      <c r="F79" s="17">
        <v>3700</v>
      </c>
      <c r="H79" s="36"/>
      <c r="I79" s="44"/>
      <c r="J79" s="44"/>
      <c r="K79" s="44"/>
      <c r="L79" s="44"/>
      <c r="M79" s="44"/>
    </row>
    <row r="80" spans="1:13" s="4" customFormat="1" ht="16.149999999999999" customHeight="1" x14ac:dyDescent="0.25">
      <c r="A80" s="18">
        <v>310</v>
      </c>
      <c r="B80" s="121" t="s">
        <v>65</v>
      </c>
      <c r="C80" s="122"/>
      <c r="D80" s="122"/>
      <c r="E80" s="123"/>
      <c r="F80" s="19">
        <f>SUM(F81:F87)</f>
        <v>663018.23999999999</v>
      </c>
      <c r="H80" s="36"/>
      <c r="I80" s="44"/>
      <c r="J80" s="44"/>
      <c r="K80" s="44"/>
      <c r="L80" s="44"/>
      <c r="M80" s="44"/>
    </row>
    <row r="81" spans="1:13" s="4" customFormat="1" ht="16.149999999999999" customHeight="1" x14ac:dyDescent="0.25">
      <c r="A81" s="18"/>
      <c r="B81" s="124" t="s">
        <v>15</v>
      </c>
      <c r="C81" s="125"/>
      <c r="D81" s="125"/>
      <c r="E81" s="126"/>
      <c r="F81" s="17"/>
      <c r="H81" s="36"/>
      <c r="I81" s="44"/>
      <c r="J81" s="44"/>
      <c r="K81" s="44"/>
      <c r="L81" s="44"/>
      <c r="M81" s="44"/>
    </row>
    <row r="82" spans="1:13" s="4" customFormat="1" ht="33" hidden="1" customHeight="1" x14ac:dyDescent="0.25">
      <c r="A82" s="31"/>
      <c r="B82" s="146" t="s">
        <v>66</v>
      </c>
      <c r="C82" s="147"/>
      <c r="D82" s="147"/>
      <c r="E82" s="148"/>
      <c r="F82" s="17">
        <v>0</v>
      </c>
      <c r="H82" s="36"/>
      <c r="I82" s="44"/>
      <c r="J82" s="44"/>
      <c r="K82" s="44"/>
      <c r="L82" s="44"/>
      <c r="M82" s="44"/>
    </row>
    <row r="83" spans="1:13" s="4" customFormat="1" ht="33" hidden="1" customHeight="1" x14ac:dyDescent="0.25">
      <c r="A83" s="18"/>
      <c r="B83" s="146" t="s">
        <v>67</v>
      </c>
      <c r="C83" s="147"/>
      <c r="D83" s="147"/>
      <c r="E83" s="148"/>
      <c r="F83" s="17">
        <v>0</v>
      </c>
      <c r="H83" s="36"/>
      <c r="I83" s="44"/>
      <c r="J83" s="44"/>
      <c r="K83" s="44"/>
      <c r="L83" s="44"/>
      <c r="M83" s="44"/>
    </row>
    <row r="84" spans="1:13" s="4" customFormat="1" ht="33" hidden="1" customHeight="1" x14ac:dyDescent="0.25">
      <c r="A84" s="18"/>
      <c r="B84" s="146" t="s">
        <v>68</v>
      </c>
      <c r="C84" s="147"/>
      <c r="D84" s="147"/>
      <c r="E84" s="148"/>
      <c r="F84" s="17">
        <v>0</v>
      </c>
      <c r="H84" s="36"/>
      <c r="I84" s="44"/>
      <c r="J84" s="44"/>
      <c r="K84" s="44"/>
      <c r="L84" s="44"/>
      <c r="M84" s="44"/>
    </row>
    <row r="85" spans="1:13" s="4" customFormat="1" ht="17.25" customHeight="1" x14ac:dyDescent="0.25">
      <c r="A85" s="18"/>
      <c r="B85" s="124" t="s">
        <v>69</v>
      </c>
      <c r="C85" s="125"/>
      <c r="D85" s="125"/>
      <c r="E85" s="126"/>
      <c r="F85" s="17">
        <v>0</v>
      </c>
      <c r="H85" s="36"/>
      <c r="I85" s="150"/>
      <c r="J85" s="150"/>
      <c r="K85" s="150"/>
      <c r="L85" s="150"/>
      <c r="M85" s="57"/>
    </row>
    <row r="86" spans="1:13" s="4" customFormat="1" ht="15.75" customHeight="1" x14ac:dyDescent="0.25">
      <c r="A86" s="18"/>
      <c r="B86" s="133" t="s">
        <v>70</v>
      </c>
      <c r="C86" s="141"/>
      <c r="D86" s="141"/>
      <c r="E86" s="142"/>
      <c r="F86" s="17">
        <f>39736-28117.76</f>
        <v>11618.240000000002</v>
      </c>
      <c r="H86" s="36"/>
      <c r="I86" s="44"/>
      <c r="J86" s="44"/>
      <c r="K86" s="44"/>
      <c r="L86" s="44"/>
      <c r="M86" s="44"/>
    </row>
    <row r="87" spans="1:13" s="4" customFormat="1" ht="19.5" customHeight="1" x14ac:dyDescent="0.25">
      <c r="A87" s="18"/>
      <c r="B87" s="24" t="s">
        <v>71</v>
      </c>
      <c r="C87" s="25"/>
      <c r="D87" s="25"/>
      <c r="E87" s="26"/>
      <c r="F87" s="17">
        <f>347200+304200</f>
        <v>651400</v>
      </c>
      <c r="H87" s="36"/>
      <c r="I87" s="44"/>
      <c r="J87" s="44"/>
      <c r="K87" s="44"/>
      <c r="L87" s="44"/>
      <c r="M87" s="44"/>
    </row>
    <row r="88" spans="1:13" s="4" customFormat="1" ht="21" customHeight="1" x14ac:dyDescent="0.25">
      <c r="A88" s="18">
        <v>340</v>
      </c>
      <c r="B88" s="121" t="s">
        <v>72</v>
      </c>
      <c r="C88" s="122"/>
      <c r="D88" s="122"/>
      <c r="E88" s="123"/>
      <c r="F88" s="19">
        <f>SUM(F89:F100)</f>
        <v>6704193.2276000008</v>
      </c>
      <c r="H88" s="36"/>
      <c r="I88" s="44"/>
      <c r="J88" s="44"/>
      <c r="K88" s="44"/>
      <c r="L88" s="44"/>
      <c r="M88" s="44"/>
    </row>
    <row r="89" spans="1:13" s="4" customFormat="1" ht="18.600000000000001" customHeight="1" x14ac:dyDescent="0.25">
      <c r="A89" s="18"/>
      <c r="B89" s="127" t="s">
        <v>73</v>
      </c>
      <c r="C89" s="128"/>
      <c r="D89" s="128"/>
      <c r="E89" s="129"/>
      <c r="F89" s="17">
        <f>4934627.19*1.04-70</f>
        <v>5131942.2776000006</v>
      </c>
      <c r="G89" s="20">
        <f>F89/12*2</f>
        <v>855323.71293333347</v>
      </c>
      <c r="H89" s="52">
        <f>F89-G89</f>
        <v>4276618.564666667</v>
      </c>
      <c r="I89" s="44" t="s">
        <v>86</v>
      </c>
      <c r="J89" s="44"/>
      <c r="K89" s="44"/>
      <c r="L89" s="44"/>
      <c r="M89" s="44"/>
    </row>
    <row r="90" spans="1:13" s="4" customFormat="1" ht="16.5" customHeight="1" x14ac:dyDescent="0.25">
      <c r="A90" s="18"/>
      <c r="B90" s="127" t="s">
        <v>74</v>
      </c>
      <c r="C90" s="128"/>
      <c r="D90" s="128"/>
      <c r="E90" s="129"/>
      <c r="F90" s="17">
        <f>263250+38450</f>
        <v>301700</v>
      </c>
      <c r="G90" s="20">
        <f>F90/12*2</f>
        <v>50283.333333333336</v>
      </c>
      <c r="H90" s="52">
        <f>F90-G90</f>
        <v>251416.66666666666</v>
      </c>
      <c r="I90" s="44" t="s">
        <v>86</v>
      </c>
      <c r="J90" s="44"/>
      <c r="K90" s="44"/>
      <c r="L90" s="44"/>
      <c r="M90" s="44"/>
    </row>
    <row r="91" spans="1:13" s="4" customFormat="1" ht="17.45" customHeight="1" x14ac:dyDescent="0.25">
      <c r="A91" s="18"/>
      <c r="B91" s="127" t="s">
        <v>75</v>
      </c>
      <c r="C91" s="128"/>
      <c r="D91" s="128"/>
      <c r="E91" s="129"/>
      <c r="F91" s="17">
        <f>110000</f>
        <v>110000</v>
      </c>
      <c r="H91" s="36"/>
      <c r="I91" s="149"/>
      <c r="J91" s="149"/>
      <c r="K91" s="149"/>
      <c r="L91" s="149"/>
      <c r="M91" s="56"/>
    </row>
    <row r="92" spans="1:13" s="4" customFormat="1" ht="29.25" customHeight="1" x14ac:dyDescent="0.25">
      <c r="A92" s="18"/>
      <c r="B92" s="133" t="s">
        <v>76</v>
      </c>
      <c r="C92" s="134"/>
      <c r="D92" s="134"/>
      <c r="E92" s="135"/>
      <c r="F92" s="17">
        <f>165000+7123.65</f>
        <v>172123.65</v>
      </c>
      <c r="H92" s="36"/>
      <c r="I92" s="44"/>
      <c r="J92" s="44"/>
      <c r="K92" s="44"/>
      <c r="L92" s="44"/>
      <c r="M92" s="44"/>
    </row>
    <row r="93" spans="1:13" s="4" customFormat="1" ht="16.149999999999999" customHeight="1" x14ac:dyDescent="0.25">
      <c r="A93" s="18"/>
      <c r="B93" s="127" t="s">
        <v>77</v>
      </c>
      <c r="C93" s="128"/>
      <c r="D93" s="128"/>
      <c r="E93" s="129"/>
      <c r="F93" s="17">
        <v>112702.5</v>
      </c>
      <c r="H93" s="36"/>
      <c r="I93" s="149"/>
      <c r="J93" s="149"/>
      <c r="K93" s="149"/>
      <c r="L93" s="149"/>
      <c r="M93" s="56"/>
    </row>
    <row r="94" spans="1:13" s="4" customFormat="1" ht="15.6" customHeight="1" x14ac:dyDescent="0.25">
      <c r="A94" s="18"/>
      <c r="B94" s="127" t="s">
        <v>78</v>
      </c>
      <c r="C94" s="128"/>
      <c r="D94" s="128"/>
      <c r="E94" s="129"/>
      <c r="F94" s="17">
        <v>325570</v>
      </c>
      <c r="H94" s="54"/>
      <c r="I94" s="149"/>
      <c r="J94" s="149"/>
      <c r="K94" s="149"/>
      <c r="L94" s="149"/>
      <c r="M94" s="56"/>
    </row>
    <row r="95" spans="1:13" s="4" customFormat="1" ht="15" customHeight="1" x14ac:dyDescent="0.25">
      <c r="A95" s="18"/>
      <c r="B95" s="127" t="s">
        <v>79</v>
      </c>
      <c r="C95" s="128"/>
      <c r="D95" s="128"/>
      <c r="E95" s="129"/>
      <c r="F95" s="17">
        <v>25590</v>
      </c>
      <c r="H95" s="36"/>
      <c r="I95" s="44"/>
      <c r="J95" s="44"/>
      <c r="K95" s="44"/>
      <c r="L95" s="44"/>
      <c r="M95" s="44"/>
    </row>
    <row r="96" spans="1:13" s="4" customFormat="1" ht="74.25" customHeight="1" x14ac:dyDescent="0.25">
      <c r="A96" s="18"/>
      <c r="B96" s="133" t="s">
        <v>80</v>
      </c>
      <c r="C96" s="134"/>
      <c r="D96" s="134"/>
      <c r="E96" s="135"/>
      <c r="F96" s="17">
        <v>130000</v>
      </c>
      <c r="H96" s="36"/>
      <c r="I96" s="44"/>
      <c r="J96" s="44"/>
      <c r="K96" s="44">
        <v>25000</v>
      </c>
      <c r="L96" s="44"/>
      <c r="M96" s="44"/>
    </row>
    <row r="97" spans="1:13" s="4" customFormat="1" ht="21" customHeight="1" x14ac:dyDescent="0.25">
      <c r="A97" s="18"/>
      <c r="B97" s="24" t="s">
        <v>115</v>
      </c>
      <c r="C97" s="22"/>
      <c r="D97" s="22"/>
      <c r="E97" s="23"/>
      <c r="F97" s="55">
        <v>25531</v>
      </c>
      <c r="H97" s="36"/>
      <c r="I97" s="44"/>
      <c r="J97" s="44"/>
      <c r="K97" s="44"/>
      <c r="L97" s="44"/>
      <c r="M97" s="44"/>
    </row>
    <row r="98" spans="1:13" s="4" customFormat="1" ht="90" customHeight="1" x14ac:dyDescent="0.25">
      <c r="A98" s="18"/>
      <c r="B98" s="133" t="s">
        <v>81</v>
      </c>
      <c r="C98" s="134"/>
      <c r="D98" s="134"/>
      <c r="E98" s="135"/>
      <c r="F98" s="17">
        <v>245633.8</v>
      </c>
      <c r="G98" s="20">
        <f>F98/12*2</f>
        <v>40938.966666666667</v>
      </c>
      <c r="H98" s="52">
        <f>F98-G98</f>
        <v>204694.83333333331</v>
      </c>
      <c r="I98" s="44" t="s">
        <v>86</v>
      </c>
      <c r="J98" s="44"/>
      <c r="K98" s="44">
        <v>71000</v>
      </c>
      <c r="L98" s="44"/>
      <c r="M98" s="44"/>
    </row>
    <row r="99" spans="1:13" s="4" customFormat="1" ht="26.25" customHeight="1" x14ac:dyDescent="0.25">
      <c r="A99" s="32"/>
      <c r="B99" s="24" t="s">
        <v>82</v>
      </c>
      <c r="C99" s="25"/>
      <c r="D99" s="25"/>
      <c r="E99" s="26"/>
      <c r="F99" s="17">
        <v>121000</v>
      </c>
      <c r="H99" s="36"/>
      <c r="I99" s="44"/>
      <c r="J99" s="44"/>
      <c r="K99" s="44">
        <v>30000</v>
      </c>
      <c r="L99" s="44"/>
      <c r="M99" s="44"/>
    </row>
    <row r="100" spans="1:13" s="34" customFormat="1" ht="18.600000000000001" customHeight="1" x14ac:dyDescent="0.25">
      <c r="A100" s="33"/>
      <c r="B100" s="133" t="s">
        <v>83</v>
      </c>
      <c r="C100" s="134"/>
      <c r="D100" s="134"/>
      <c r="E100" s="135"/>
      <c r="F100" s="17">
        <f>600*4</f>
        <v>2400</v>
      </c>
      <c r="H100" s="36"/>
      <c r="I100" s="47"/>
      <c r="J100" s="47"/>
      <c r="K100" s="47"/>
      <c r="L100" s="47"/>
      <c r="M100" s="47"/>
    </row>
    <row r="101" spans="1:13" s="40" customFormat="1" ht="12" customHeight="1" x14ac:dyDescent="0.25">
      <c r="A101" s="37"/>
      <c r="B101" s="38"/>
      <c r="C101" s="38"/>
      <c r="D101" s="38"/>
      <c r="E101" s="38"/>
      <c r="F101" s="39"/>
      <c r="H101" s="36"/>
      <c r="I101" s="48"/>
      <c r="J101" s="48"/>
      <c r="K101" s="48"/>
      <c r="L101" s="48"/>
      <c r="M101" s="48"/>
    </row>
    <row r="102" spans="1:13" s="40" customFormat="1" ht="12" customHeight="1" x14ac:dyDescent="0.25">
      <c r="A102" s="37"/>
      <c r="B102" s="38"/>
      <c r="C102" s="38"/>
      <c r="D102" s="38"/>
      <c r="E102" s="38"/>
      <c r="F102" s="39"/>
      <c r="H102" s="36"/>
      <c r="I102" s="48"/>
      <c r="J102" s="48"/>
      <c r="K102" s="48"/>
      <c r="L102" s="48"/>
      <c r="M102" s="48"/>
    </row>
    <row r="103" spans="1:13" s="42" customFormat="1" ht="16.899999999999999" customHeight="1" x14ac:dyDescent="0.25">
      <c r="A103" s="41"/>
      <c r="B103" s="35" t="s">
        <v>84</v>
      </c>
      <c r="C103" s="7"/>
      <c r="D103" s="7"/>
      <c r="E103" s="38" t="s">
        <v>85</v>
      </c>
      <c r="F103" s="39"/>
      <c r="H103" s="36"/>
      <c r="I103" s="49"/>
      <c r="J103" s="49"/>
      <c r="K103" s="49"/>
      <c r="L103" s="49"/>
      <c r="M103" s="49"/>
    </row>
    <row r="104" spans="1:13" s="40" customFormat="1" ht="15" customHeight="1" x14ac:dyDescent="0.25">
      <c r="A104" s="37"/>
      <c r="B104" s="38"/>
      <c r="C104" s="38"/>
      <c r="D104" s="38"/>
      <c r="E104" s="38"/>
      <c r="F104" s="39"/>
      <c r="H104" s="36"/>
      <c r="I104" s="48"/>
      <c r="J104" s="48"/>
      <c r="K104" s="48"/>
      <c r="L104" s="48"/>
      <c r="M104" s="48"/>
    </row>
    <row r="105" spans="1:13" s="42" customFormat="1" ht="19.149999999999999" customHeight="1" x14ac:dyDescent="0.25">
      <c r="A105" s="41"/>
      <c r="B105" s="35"/>
      <c r="C105" s="7"/>
      <c r="D105" s="7"/>
      <c r="E105" s="38"/>
      <c r="F105" s="39"/>
      <c r="H105" s="36"/>
      <c r="I105" s="49"/>
      <c r="J105" s="49"/>
      <c r="K105" s="49"/>
      <c r="L105" s="49"/>
      <c r="M105" s="49"/>
    </row>
    <row r="106" spans="1:13" s="36" customFormat="1" x14ac:dyDescent="0.25">
      <c r="I106" s="50"/>
      <c r="J106" s="50"/>
      <c r="K106" s="50"/>
      <c r="L106" s="50"/>
      <c r="M106" s="50"/>
    </row>
  </sheetData>
  <mergeCells count="81">
    <mergeCell ref="B96:E96"/>
    <mergeCell ref="B98:E98"/>
    <mergeCell ref="B100:E100"/>
    <mergeCell ref="B92:E92"/>
    <mergeCell ref="B93:E93"/>
    <mergeCell ref="B82:E82"/>
    <mergeCell ref="B83:E83"/>
    <mergeCell ref="B84:E84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I85:L85"/>
    <mergeCell ref="B86:E86"/>
    <mergeCell ref="B88:E88"/>
    <mergeCell ref="B89:E89"/>
    <mergeCell ref="B90:E90"/>
    <mergeCell ref="B85:E85"/>
    <mergeCell ref="I93:L93"/>
    <mergeCell ref="B94:E94"/>
    <mergeCell ref="I94:L94"/>
    <mergeCell ref="B95:E95"/>
    <mergeCell ref="B91:E91"/>
    <mergeCell ref="I91:L91"/>
    <mergeCell ref="B70:E70"/>
    <mergeCell ref="B57:E57"/>
    <mergeCell ref="B58:E58"/>
    <mergeCell ref="B59:E59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53:E53"/>
    <mergeCell ref="B36:E36"/>
    <mergeCell ref="B40:E40"/>
    <mergeCell ref="B42:E42"/>
    <mergeCell ref="B44:E44"/>
    <mergeCell ref="B45:E45"/>
    <mergeCell ref="B46:E46"/>
    <mergeCell ref="B47:E47"/>
    <mergeCell ref="B48:E48"/>
    <mergeCell ref="B50:E50"/>
    <mergeCell ref="B51:E51"/>
    <mergeCell ref="B52:E52"/>
    <mergeCell ref="B49:E49"/>
    <mergeCell ref="B34:E34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4:E4"/>
    <mergeCell ref="B5:E5"/>
    <mergeCell ref="B6:E6"/>
    <mergeCell ref="B11:E11"/>
    <mergeCell ref="B22:E22"/>
    <mergeCell ref="B12:E12"/>
    <mergeCell ref="B13:E13"/>
    <mergeCell ref="B14:E14"/>
    <mergeCell ref="B15:E15"/>
    <mergeCell ref="B16:E16"/>
    <mergeCell ref="B17:E17"/>
    <mergeCell ref="B19:E19"/>
    <mergeCell ref="B20:E20"/>
    <mergeCell ref="B21:E21"/>
    <mergeCell ref="B18:E18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4"/>
  <sheetViews>
    <sheetView topLeftCell="A50" zoomScaleNormal="100" workbookViewId="0">
      <selection activeCell="J39" sqref="J39"/>
    </sheetView>
  </sheetViews>
  <sheetFormatPr defaultRowHeight="15" x14ac:dyDescent="0.25"/>
  <cols>
    <col min="1" max="1" width="9.28515625" customWidth="1"/>
    <col min="4" max="4" width="9.28515625" customWidth="1"/>
    <col min="5" max="5" width="15.85546875" customWidth="1"/>
    <col min="6" max="6" width="28.28515625" customWidth="1"/>
    <col min="7" max="7" width="12.28515625" customWidth="1"/>
    <col min="8" max="8" width="23.5703125" customWidth="1"/>
    <col min="9" max="9" width="13.28515625" bestFit="1" customWidth="1"/>
    <col min="10" max="10" width="15.42578125" style="36" customWidth="1"/>
    <col min="11" max="15" width="9.140625" style="51"/>
  </cols>
  <sheetData>
    <row r="1" spans="1:27" x14ac:dyDescent="0.25">
      <c r="H1">
        <v>2019</v>
      </c>
      <c r="I1">
        <v>2020</v>
      </c>
      <c r="J1" s="36">
        <v>2021</v>
      </c>
    </row>
    <row r="3" spans="1:27" s="4" customFormat="1" ht="17.45" customHeight="1" x14ac:dyDescent="0.25">
      <c r="A3" s="1"/>
      <c r="B3" s="2"/>
      <c r="C3" s="2"/>
      <c r="D3" s="2"/>
      <c r="E3" s="2"/>
      <c r="F3" s="2"/>
      <c r="G3" s="2"/>
      <c r="H3" s="3"/>
      <c r="J3" s="36"/>
      <c r="K3" s="44"/>
      <c r="L3" s="44"/>
      <c r="M3" s="44"/>
      <c r="N3" s="44"/>
      <c r="O3" s="44"/>
    </row>
    <row r="4" spans="1:27" s="4" customFormat="1" ht="21" customHeight="1" x14ac:dyDescent="0.3">
      <c r="A4" s="1"/>
      <c r="B4" s="111" t="s">
        <v>0</v>
      </c>
      <c r="C4" s="111"/>
      <c r="D4" s="111"/>
      <c r="E4" s="112"/>
      <c r="F4" s="73"/>
      <c r="G4" s="73"/>
      <c r="H4" s="3"/>
      <c r="J4" s="36"/>
      <c r="K4" s="44"/>
      <c r="L4" s="44"/>
      <c r="M4" s="44"/>
      <c r="N4" s="44"/>
      <c r="O4" s="44"/>
    </row>
    <row r="5" spans="1:27" s="6" customFormat="1" ht="15.6" customHeight="1" x14ac:dyDescent="0.25">
      <c r="A5" s="1"/>
      <c r="B5" s="113" t="s">
        <v>1</v>
      </c>
      <c r="C5" s="113"/>
      <c r="D5" s="113"/>
      <c r="E5" s="113"/>
      <c r="F5" s="74"/>
      <c r="G5" s="74"/>
      <c r="H5" s="5"/>
      <c r="J5" s="36"/>
      <c r="K5" s="45"/>
      <c r="L5" s="45"/>
      <c r="M5" s="45"/>
      <c r="N5" s="45"/>
      <c r="O5" s="45"/>
    </row>
    <row r="6" spans="1:27" s="6" customFormat="1" ht="16.899999999999999" customHeight="1" x14ac:dyDescent="0.25">
      <c r="A6" s="1"/>
      <c r="B6" s="114" t="s">
        <v>2</v>
      </c>
      <c r="C6" s="114"/>
      <c r="D6" s="114"/>
      <c r="E6" s="114"/>
      <c r="F6" s="75"/>
      <c r="G6" s="75"/>
      <c r="H6" s="5"/>
      <c r="J6" s="36"/>
      <c r="K6" s="45"/>
      <c r="L6" s="45"/>
      <c r="M6" s="45"/>
      <c r="N6" s="45"/>
      <c r="O6" s="45"/>
    </row>
    <row r="7" spans="1:27" s="4" customFormat="1" ht="85.5" customHeight="1" x14ac:dyDescent="0.25">
      <c r="A7" s="1"/>
      <c r="B7" s="7"/>
      <c r="C7" s="7"/>
      <c r="D7" s="7"/>
      <c r="E7" s="8" t="s">
        <v>3</v>
      </c>
      <c r="F7" s="8"/>
      <c r="G7" s="8"/>
      <c r="H7" s="9" t="s">
        <v>4</v>
      </c>
      <c r="I7"/>
      <c r="J7" s="36"/>
      <c r="K7" s="49"/>
      <c r="L7" s="49"/>
      <c r="M7" s="49"/>
      <c r="N7" s="49"/>
      <c r="O7" s="49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:27" s="4" customFormat="1" ht="27.6" customHeight="1" x14ac:dyDescent="0.25">
      <c r="A8" s="1"/>
      <c r="B8" s="7"/>
      <c r="C8" s="7"/>
      <c r="D8" s="7"/>
      <c r="E8" s="8" t="s">
        <v>5</v>
      </c>
      <c r="F8" s="8"/>
      <c r="G8" s="8"/>
      <c r="H8" s="10" t="s">
        <v>6</v>
      </c>
      <c r="I8"/>
      <c r="J8" s="36"/>
      <c r="K8" s="48"/>
      <c r="L8" s="48"/>
      <c r="M8" s="48"/>
      <c r="N8" s="48"/>
      <c r="O8" s="48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</row>
    <row r="9" spans="1:27" s="4" customFormat="1" ht="17.45" customHeight="1" x14ac:dyDescent="0.25">
      <c r="A9" s="1"/>
      <c r="B9" s="7"/>
      <c r="C9" s="7"/>
      <c r="D9" s="7"/>
      <c r="E9" s="11" t="s">
        <v>7</v>
      </c>
      <c r="F9" s="11"/>
      <c r="G9" s="11"/>
      <c r="H9" s="12" t="s">
        <v>8</v>
      </c>
      <c r="I9"/>
      <c r="J9" s="36"/>
      <c r="K9" s="49"/>
      <c r="L9" s="49"/>
      <c r="M9" s="49"/>
      <c r="N9" s="49"/>
      <c r="O9" s="49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27" s="4" customFormat="1" ht="15.75" customHeight="1" thickBot="1" x14ac:dyDescent="0.3">
      <c r="A10" s="1"/>
      <c r="B10" s="13"/>
      <c r="C10" s="13"/>
      <c r="D10" s="13"/>
      <c r="E10" s="13"/>
      <c r="F10" s="13"/>
      <c r="G10" s="13"/>
      <c r="H10" s="14" t="s">
        <v>9</v>
      </c>
      <c r="I10"/>
      <c r="J10" s="36"/>
      <c r="K10" s="50"/>
      <c r="L10" s="50"/>
      <c r="M10" s="50"/>
      <c r="N10" s="50"/>
      <c r="O10" s="50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</row>
    <row r="11" spans="1:27" s="4" customFormat="1" ht="48.75" customHeight="1" x14ac:dyDescent="0.25">
      <c r="A11" s="15" t="s">
        <v>10</v>
      </c>
      <c r="B11" s="115" t="s">
        <v>11</v>
      </c>
      <c r="C11" s="116"/>
      <c r="D11" s="116"/>
      <c r="E11" s="117"/>
      <c r="F11" s="78" t="s">
        <v>121</v>
      </c>
      <c r="G11" s="79" t="s">
        <v>122</v>
      </c>
      <c r="H11" s="16" t="s">
        <v>12</v>
      </c>
      <c r="I11"/>
      <c r="J11" s="36"/>
      <c r="K11" s="51"/>
      <c r="L11" s="51"/>
      <c r="M11" s="51"/>
      <c r="N11" s="51"/>
      <c r="O11" s="51"/>
      <c r="P11"/>
      <c r="Q11"/>
      <c r="R11"/>
      <c r="S11"/>
      <c r="T11"/>
      <c r="U11"/>
      <c r="V11"/>
      <c r="W11"/>
      <c r="X11"/>
      <c r="Y11"/>
      <c r="Z11"/>
      <c r="AA11"/>
    </row>
    <row r="12" spans="1:27" s="4" customFormat="1" ht="87" customHeight="1" x14ac:dyDescent="0.3">
      <c r="A12" s="18"/>
      <c r="B12" s="118" t="s">
        <v>13</v>
      </c>
      <c r="C12" s="119"/>
      <c r="D12" s="119"/>
      <c r="E12" s="120"/>
      <c r="F12" s="79"/>
      <c r="G12" s="79"/>
      <c r="H12" s="19">
        <f>H13+H16+H19+H27+H32</f>
        <v>9891697.7760000005</v>
      </c>
      <c r="I12"/>
      <c r="J12" s="36"/>
      <c r="K12" s="51"/>
      <c r="L12" s="51"/>
      <c r="M12" s="51"/>
      <c r="N12" s="51"/>
      <c r="O12" s="51"/>
      <c r="P12"/>
      <c r="Q12"/>
      <c r="R12"/>
      <c r="S12"/>
      <c r="T12"/>
      <c r="U12"/>
      <c r="V12"/>
      <c r="W12"/>
      <c r="X12"/>
      <c r="Y12"/>
      <c r="Z12"/>
      <c r="AA12"/>
    </row>
    <row r="13" spans="1:27" s="4" customFormat="1" ht="22.15" customHeight="1" x14ac:dyDescent="0.25">
      <c r="A13" s="18">
        <v>221</v>
      </c>
      <c r="B13" s="121" t="s">
        <v>14</v>
      </c>
      <c r="C13" s="122"/>
      <c r="D13" s="122"/>
      <c r="E13" s="123"/>
      <c r="F13" s="80"/>
      <c r="G13" s="80"/>
      <c r="H13" s="19">
        <f>SUM(H14:H15)</f>
        <v>74648.52</v>
      </c>
      <c r="I13"/>
      <c r="J13" s="36"/>
      <c r="K13" s="51"/>
      <c r="L13" s="51"/>
      <c r="M13" s="51"/>
      <c r="N13" s="51"/>
      <c r="O13" s="51"/>
      <c r="P13"/>
      <c r="Q13"/>
      <c r="R13"/>
      <c r="S13"/>
      <c r="T13"/>
      <c r="U13"/>
      <c r="V13"/>
      <c r="W13"/>
      <c r="X13"/>
      <c r="Y13"/>
      <c r="Z13"/>
      <c r="AA13"/>
    </row>
    <row r="14" spans="1:27" s="4" customFormat="1" ht="21" customHeight="1" x14ac:dyDescent="0.25">
      <c r="A14" s="18"/>
      <c r="B14" s="124" t="s">
        <v>15</v>
      </c>
      <c r="C14" s="125"/>
      <c r="D14" s="125"/>
      <c r="E14" s="126"/>
      <c r="F14" s="80"/>
      <c r="G14" s="80"/>
      <c r="H14" s="17"/>
      <c r="I14"/>
      <c r="J14" s="36"/>
      <c r="K14" s="51"/>
      <c r="L14" s="51"/>
      <c r="M14" s="51"/>
      <c r="N14" s="51"/>
      <c r="O14" s="51"/>
      <c r="P14"/>
      <c r="Q14"/>
      <c r="R14"/>
      <c r="S14"/>
      <c r="T14"/>
      <c r="U14"/>
      <c r="V14"/>
      <c r="W14"/>
      <c r="X14"/>
      <c r="Y14"/>
      <c r="Z14"/>
      <c r="AA14"/>
    </row>
    <row r="15" spans="1:27" s="4" customFormat="1" ht="21" customHeight="1" x14ac:dyDescent="0.25">
      <c r="A15" s="18"/>
      <c r="B15" s="127" t="s">
        <v>16</v>
      </c>
      <c r="C15" s="128"/>
      <c r="D15" s="128"/>
      <c r="E15" s="129"/>
      <c r="F15" s="82">
        <v>12</v>
      </c>
      <c r="G15" s="83">
        <v>6220.71</v>
      </c>
      <c r="H15" s="17">
        <v>74648.52</v>
      </c>
      <c r="I15"/>
      <c r="J15" s="36"/>
      <c r="K15" s="51"/>
      <c r="L15" s="51"/>
      <c r="M15" s="51"/>
      <c r="N15" s="51"/>
      <c r="O15" s="51"/>
      <c r="P15"/>
      <c r="Q15"/>
      <c r="R15"/>
      <c r="S15"/>
      <c r="T15"/>
      <c r="U15"/>
      <c r="V15"/>
      <c r="W15"/>
      <c r="X15"/>
      <c r="Y15"/>
      <c r="Z15"/>
      <c r="AA15"/>
    </row>
    <row r="16" spans="1:27" s="4" customFormat="1" ht="17.45" customHeight="1" x14ac:dyDescent="0.25">
      <c r="A16" s="18">
        <v>222</v>
      </c>
      <c r="B16" s="108" t="s">
        <v>19</v>
      </c>
      <c r="C16" s="109"/>
      <c r="D16" s="109"/>
      <c r="E16" s="110"/>
      <c r="F16" s="82"/>
      <c r="G16" s="82"/>
      <c r="H16" s="19"/>
      <c r="I16"/>
      <c r="J16" s="36"/>
      <c r="K16" s="51"/>
      <c r="L16" s="51"/>
      <c r="M16" s="51"/>
      <c r="N16" s="51"/>
      <c r="O16" s="51"/>
      <c r="P16"/>
      <c r="Q16"/>
      <c r="R16"/>
      <c r="S16"/>
      <c r="T16"/>
      <c r="U16"/>
      <c r="V16"/>
      <c r="W16"/>
      <c r="X16"/>
      <c r="Y16"/>
      <c r="Z16"/>
      <c r="AA16"/>
    </row>
    <row r="17" spans="1:27" s="4" customFormat="1" ht="19.149999999999999" customHeight="1" x14ac:dyDescent="0.25">
      <c r="A17" s="18"/>
      <c r="B17" s="133" t="s">
        <v>15</v>
      </c>
      <c r="C17" s="134"/>
      <c r="D17" s="134"/>
      <c r="E17" s="135"/>
      <c r="F17" s="82"/>
      <c r="G17" s="82"/>
      <c r="H17" s="17"/>
      <c r="I17"/>
      <c r="J17" s="36"/>
      <c r="K17" s="51"/>
      <c r="L17" s="51"/>
      <c r="M17" s="51"/>
      <c r="N17" s="51"/>
      <c r="O17" s="51"/>
      <c r="P17"/>
      <c r="Q17"/>
      <c r="R17"/>
      <c r="S17"/>
      <c r="T17"/>
      <c r="U17"/>
      <c r="V17"/>
      <c r="W17"/>
      <c r="X17"/>
      <c r="Y17"/>
      <c r="Z17"/>
      <c r="AA17"/>
    </row>
    <row r="18" spans="1:27" s="4" customFormat="1" ht="19.149999999999999" customHeight="1" x14ac:dyDescent="0.25">
      <c r="A18" s="18"/>
      <c r="B18" s="127" t="s">
        <v>20</v>
      </c>
      <c r="C18" s="128"/>
      <c r="D18" s="128"/>
      <c r="E18" s="129"/>
      <c r="F18" s="82"/>
      <c r="G18" s="82"/>
      <c r="H18" s="17"/>
      <c r="I18"/>
      <c r="J18" s="36"/>
      <c r="K18" s="51"/>
      <c r="L18" s="51"/>
      <c r="M18" s="51"/>
      <c r="N18" s="51"/>
      <c r="O18" s="51"/>
      <c r="P18"/>
      <c r="Q18"/>
      <c r="R18"/>
      <c r="S18"/>
      <c r="T18"/>
      <c r="U18"/>
      <c r="V18"/>
      <c r="W18"/>
      <c r="X18"/>
      <c r="Y18"/>
      <c r="Z18"/>
      <c r="AA18"/>
    </row>
    <row r="19" spans="1:27" s="4" customFormat="1" ht="19.149999999999999" customHeight="1" x14ac:dyDescent="0.25">
      <c r="A19" s="18">
        <v>223</v>
      </c>
      <c r="B19" s="121" t="s">
        <v>21</v>
      </c>
      <c r="C19" s="122"/>
      <c r="D19" s="122"/>
      <c r="E19" s="123"/>
      <c r="F19" s="82"/>
      <c r="G19" s="82"/>
      <c r="H19" s="19">
        <f>SUM(H20:H24)</f>
        <v>3685425.2</v>
      </c>
      <c r="I19"/>
      <c r="J19" s="36"/>
      <c r="K19" s="51"/>
      <c r="L19" s="51"/>
      <c r="M19" s="51"/>
      <c r="N19" s="51"/>
      <c r="O19" s="51"/>
      <c r="P19"/>
      <c r="Q19"/>
      <c r="R19"/>
      <c r="S19"/>
      <c r="T19"/>
      <c r="U19"/>
      <c r="V19"/>
      <c r="W19"/>
      <c r="X19"/>
      <c r="Y19"/>
      <c r="Z19"/>
      <c r="AA19"/>
    </row>
    <row r="20" spans="1:27" s="4" customFormat="1" ht="19.149999999999999" customHeight="1" x14ac:dyDescent="0.25">
      <c r="A20" s="18"/>
      <c r="B20" s="127" t="s">
        <v>15</v>
      </c>
      <c r="C20" s="128"/>
      <c r="D20" s="128"/>
      <c r="E20" s="129"/>
      <c r="F20" s="82"/>
      <c r="G20" s="82"/>
      <c r="H20" s="17"/>
      <c r="I20"/>
      <c r="J20" s="36"/>
      <c r="K20" s="51"/>
      <c r="L20" s="51"/>
      <c r="M20" s="51"/>
      <c r="N20" s="51"/>
      <c r="O20" s="51"/>
      <c r="P20"/>
      <c r="Q20"/>
      <c r="R20"/>
      <c r="S20"/>
      <c r="T20"/>
      <c r="U20"/>
      <c r="V20"/>
      <c r="W20"/>
      <c r="X20"/>
      <c r="Y20"/>
      <c r="Z20"/>
      <c r="AA20"/>
    </row>
    <row r="21" spans="1:27" s="4" customFormat="1" ht="21" customHeight="1" x14ac:dyDescent="0.25">
      <c r="A21" s="18"/>
      <c r="B21" s="127" t="s">
        <v>22</v>
      </c>
      <c r="C21" s="128"/>
      <c r="D21" s="128"/>
      <c r="E21" s="129"/>
      <c r="F21" s="82"/>
      <c r="G21" s="82"/>
      <c r="H21" s="17"/>
      <c r="I21"/>
      <c r="J21" s="36"/>
      <c r="K21" s="51"/>
      <c r="L21" s="51"/>
      <c r="M21" s="51"/>
      <c r="N21" s="51"/>
      <c r="O21" s="51"/>
      <c r="P21"/>
      <c r="Q21"/>
      <c r="R21"/>
      <c r="S21"/>
      <c r="T21"/>
      <c r="U21"/>
      <c r="V21"/>
      <c r="W21"/>
      <c r="X21"/>
      <c r="Y21"/>
      <c r="Z21"/>
      <c r="AA21"/>
    </row>
    <row r="22" spans="1:27" s="4" customFormat="1" ht="17.25" customHeight="1" x14ac:dyDescent="0.25">
      <c r="A22" s="18"/>
      <c r="B22" s="127" t="s">
        <v>87</v>
      </c>
      <c r="C22" s="128"/>
      <c r="D22" s="128"/>
      <c r="E22" s="129"/>
      <c r="F22" s="82">
        <v>9110.32</v>
      </c>
      <c r="G22" s="82">
        <v>35</v>
      </c>
      <c r="H22" s="17">
        <v>318861.2</v>
      </c>
      <c r="I22"/>
      <c r="J22" s="36"/>
      <c r="K22" s="51"/>
      <c r="L22" s="51"/>
      <c r="M22" s="51"/>
      <c r="N22" s="51"/>
      <c r="O22" s="51"/>
      <c r="P22"/>
      <c r="Q22"/>
      <c r="R22"/>
      <c r="S22"/>
      <c r="T22"/>
      <c r="U22"/>
      <c r="V22"/>
      <c r="W22"/>
      <c r="X22"/>
      <c r="Y22"/>
      <c r="Z22"/>
      <c r="AA22"/>
    </row>
    <row r="23" spans="1:27" s="4" customFormat="1" ht="19.899999999999999" customHeight="1" x14ac:dyDescent="0.25">
      <c r="A23" s="18"/>
      <c r="B23" s="127" t="s">
        <v>23</v>
      </c>
      <c r="C23" s="128"/>
      <c r="D23" s="128"/>
      <c r="E23" s="129"/>
      <c r="F23" s="82">
        <v>268898</v>
      </c>
      <c r="G23" s="82">
        <v>8.1999999999999993</v>
      </c>
      <c r="H23" s="17">
        <f>266300*8.28</f>
        <v>2204964</v>
      </c>
      <c r="I23"/>
      <c r="J23" s="36"/>
      <c r="K23" s="51"/>
      <c r="L23" s="51"/>
      <c r="M23" s="51"/>
      <c r="N23" s="51"/>
      <c r="O23" s="51"/>
      <c r="P23"/>
      <c r="Q23"/>
      <c r="R23"/>
      <c r="S23"/>
      <c r="T23"/>
      <c r="U23"/>
      <c r="V23"/>
      <c r="W23"/>
      <c r="X23"/>
      <c r="Y23"/>
      <c r="Z23"/>
      <c r="AA23"/>
    </row>
    <row r="24" spans="1:27" s="4" customFormat="1" ht="21.6" customHeight="1" x14ac:dyDescent="0.25">
      <c r="A24" s="18"/>
      <c r="B24" s="127" t="s">
        <v>24</v>
      </c>
      <c r="C24" s="128"/>
      <c r="D24" s="128"/>
      <c r="E24" s="129"/>
      <c r="F24" s="82">
        <v>116392.79</v>
      </c>
      <c r="G24" s="82">
        <v>9.98</v>
      </c>
      <c r="H24" s="17">
        <f>160000*7.26</f>
        <v>1161600</v>
      </c>
      <c r="I24"/>
      <c r="J24" s="36"/>
      <c r="K24" s="51"/>
      <c r="L24" s="51"/>
      <c r="M24" s="51"/>
      <c r="N24" s="51"/>
      <c r="O24" s="51"/>
      <c r="P24"/>
      <c r="Q24"/>
      <c r="R24"/>
      <c r="S24"/>
      <c r="T24"/>
      <c r="U24"/>
      <c r="V24"/>
      <c r="W24"/>
      <c r="X24"/>
      <c r="Y24"/>
      <c r="Z24"/>
      <c r="AA24"/>
    </row>
    <row r="25" spans="1:27" s="4" customFormat="1" ht="20.45" customHeight="1" x14ac:dyDescent="0.25">
      <c r="A25" s="18">
        <v>226</v>
      </c>
      <c r="B25" s="151" t="s">
        <v>46</v>
      </c>
      <c r="C25" s="152"/>
      <c r="D25" s="152"/>
      <c r="E25" s="153"/>
      <c r="F25" s="4">
        <v>365</v>
      </c>
      <c r="G25" s="88">
        <v>3840</v>
      </c>
      <c r="H25" s="81">
        <v>1401600</v>
      </c>
      <c r="I25"/>
      <c r="J25" s="36"/>
      <c r="K25" s="51"/>
      <c r="L25" s="51"/>
      <c r="M25" s="51"/>
      <c r="N25" s="51"/>
      <c r="O25" s="51"/>
      <c r="P25"/>
      <c r="Q25"/>
      <c r="R25"/>
      <c r="S25"/>
      <c r="T25"/>
      <c r="U25"/>
      <c r="V25"/>
      <c r="W25"/>
      <c r="X25"/>
      <c r="Y25"/>
      <c r="Z25"/>
      <c r="AA25"/>
    </row>
    <row r="26" spans="1:27" s="4" customFormat="1" ht="20.45" customHeight="1" x14ac:dyDescent="0.25">
      <c r="A26" s="18"/>
      <c r="B26" s="84"/>
      <c r="C26" s="85"/>
      <c r="D26" s="85"/>
      <c r="E26" s="86"/>
      <c r="F26" s="87"/>
      <c r="G26" s="83"/>
      <c r="I26"/>
      <c r="J26" s="36"/>
      <c r="K26" s="51"/>
      <c r="L26" s="51"/>
      <c r="M26" s="51"/>
      <c r="N26" s="51"/>
      <c r="O26" s="51"/>
      <c r="P26"/>
      <c r="Q26"/>
      <c r="R26"/>
      <c r="S26"/>
      <c r="T26"/>
      <c r="U26"/>
      <c r="V26"/>
      <c r="W26"/>
      <c r="X26"/>
      <c r="Y26"/>
      <c r="Z26"/>
      <c r="AA26"/>
    </row>
    <row r="27" spans="1:27" s="4" customFormat="1" ht="20.45" customHeight="1" x14ac:dyDescent="0.25">
      <c r="A27" s="18">
        <v>340</v>
      </c>
      <c r="B27" s="121" t="s">
        <v>72</v>
      </c>
      <c r="C27" s="122"/>
      <c r="D27" s="122"/>
      <c r="E27" s="123"/>
      <c r="F27" s="80"/>
      <c r="G27" s="80"/>
      <c r="H27" s="19">
        <f>H29+H28</f>
        <v>5433642.2800000003</v>
      </c>
      <c r="I27"/>
      <c r="J27" s="36"/>
      <c r="K27" s="51"/>
      <c r="L27" s="51"/>
      <c r="M27" s="51"/>
      <c r="N27" s="51"/>
      <c r="O27" s="51"/>
      <c r="P27"/>
      <c r="Q27"/>
      <c r="R27"/>
      <c r="S27"/>
      <c r="T27"/>
      <c r="U27"/>
      <c r="V27"/>
      <c r="W27"/>
      <c r="X27"/>
      <c r="Y27"/>
      <c r="Z27"/>
      <c r="AA27"/>
    </row>
    <row r="28" spans="1:27" s="4" customFormat="1" ht="17.25" customHeight="1" x14ac:dyDescent="0.25">
      <c r="A28" s="18"/>
      <c r="B28" s="127" t="s">
        <v>74</v>
      </c>
      <c r="C28" s="128"/>
      <c r="D28" s="128"/>
      <c r="E28" s="129"/>
      <c r="F28" s="80"/>
      <c r="G28" s="80"/>
      <c r="H28" s="103">
        <v>301700</v>
      </c>
      <c r="I28"/>
      <c r="J28" s="36"/>
      <c r="K28" s="51"/>
      <c r="L28" s="51"/>
      <c r="M28" s="51"/>
      <c r="N28" s="51"/>
      <c r="O28" s="51"/>
      <c r="P28"/>
      <c r="Q28"/>
      <c r="R28"/>
      <c r="S28"/>
      <c r="T28"/>
      <c r="U28"/>
      <c r="V28"/>
      <c r="W28"/>
      <c r="X28"/>
      <c r="Y28"/>
      <c r="Z28"/>
      <c r="AA28"/>
    </row>
    <row r="29" spans="1:27" s="4" customFormat="1" ht="21" customHeight="1" x14ac:dyDescent="0.25">
      <c r="A29" s="18"/>
      <c r="B29" s="161" t="s">
        <v>123</v>
      </c>
      <c r="C29" s="162"/>
      <c r="D29" s="162"/>
      <c r="E29" s="163"/>
      <c r="F29" s="80"/>
      <c r="G29" s="80"/>
      <c r="H29" s="103">
        <v>5131942.28</v>
      </c>
      <c r="I29"/>
      <c r="J29" s="36"/>
      <c r="K29" s="51"/>
      <c r="L29" s="51"/>
      <c r="M29" s="51"/>
      <c r="N29" s="51"/>
      <c r="O29" s="51"/>
      <c r="P29"/>
      <c r="Q29"/>
      <c r="R29"/>
      <c r="S29"/>
      <c r="T29"/>
      <c r="U29"/>
      <c r="V29"/>
      <c r="W29"/>
      <c r="X29"/>
      <c r="Y29"/>
      <c r="Z29"/>
      <c r="AA29"/>
    </row>
    <row r="30" spans="1:27" s="4" customFormat="1" ht="1.5" hidden="1" customHeight="1" x14ac:dyDescent="0.25">
      <c r="A30" s="18"/>
      <c r="B30" s="124" t="s">
        <v>15</v>
      </c>
      <c r="C30" s="125"/>
      <c r="D30" s="125"/>
      <c r="E30" s="126"/>
      <c r="F30" s="80"/>
      <c r="G30" s="80"/>
      <c r="H30" s="103"/>
      <c r="I30"/>
      <c r="J30" s="36"/>
      <c r="K30" s="51"/>
      <c r="L30" s="51"/>
      <c r="M30" s="51"/>
      <c r="N30" s="51"/>
      <c r="O30" s="51"/>
      <c r="P30"/>
      <c r="Q30"/>
      <c r="R30"/>
      <c r="S30"/>
      <c r="T30"/>
      <c r="U30"/>
      <c r="V30"/>
      <c r="W30"/>
      <c r="X30"/>
      <c r="Y30"/>
      <c r="Z30"/>
      <c r="AA30"/>
    </row>
    <row r="31" spans="1:27" x14ac:dyDescent="0.25">
      <c r="A31" s="89"/>
      <c r="B31" s="164" t="s">
        <v>124</v>
      </c>
      <c r="C31" s="164"/>
      <c r="D31" s="164"/>
      <c r="E31" s="97"/>
      <c r="F31" s="96">
        <v>13000</v>
      </c>
      <c r="G31" s="96">
        <v>6.15</v>
      </c>
      <c r="H31" s="104">
        <v>74221.919999999998</v>
      </c>
      <c r="I31">
        <v>80600</v>
      </c>
    </row>
    <row r="32" spans="1:27" s="4" customFormat="1" ht="18.75" hidden="1" customHeight="1" x14ac:dyDescent="0.25">
      <c r="A32" s="90"/>
      <c r="B32" s="154" t="s">
        <v>125</v>
      </c>
      <c r="C32" s="154"/>
      <c r="D32" s="154"/>
      <c r="E32" s="97"/>
      <c r="F32" s="96"/>
      <c r="G32" s="96"/>
      <c r="H32" s="105">
        <v>697981.77599999995</v>
      </c>
      <c r="I32"/>
      <c r="J32" s="36"/>
      <c r="K32" s="51"/>
      <c r="L32" s="51"/>
      <c r="M32" s="51"/>
      <c r="N32" s="51"/>
      <c r="O32" s="51"/>
      <c r="P32"/>
      <c r="Q32"/>
      <c r="R32"/>
      <c r="S32"/>
      <c r="T32"/>
      <c r="U32"/>
      <c r="V32"/>
      <c r="W32"/>
      <c r="X32"/>
      <c r="Y32"/>
      <c r="Z32"/>
      <c r="AA32"/>
    </row>
    <row r="33" spans="1:27" s="4" customFormat="1" ht="18.75" hidden="1" customHeight="1" x14ac:dyDescent="0.25">
      <c r="A33" s="90"/>
      <c r="B33" s="154" t="s">
        <v>126</v>
      </c>
      <c r="C33" s="154"/>
      <c r="D33" s="154"/>
      <c r="E33" s="97"/>
      <c r="F33" s="96"/>
      <c r="G33" s="96"/>
      <c r="H33" s="105">
        <v>242513.45999999996</v>
      </c>
      <c r="I33"/>
      <c r="J33" s="36"/>
      <c r="K33" s="51"/>
      <c r="L33" s="51"/>
      <c r="M33" s="51"/>
      <c r="N33" s="51"/>
      <c r="O33" s="51"/>
      <c r="P33"/>
      <c r="Q33"/>
      <c r="R33"/>
      <c r="S33"/>
      <c r="T33"/>
      <c r="U33"/>
      <c r="V33"/>
      <c r="W33"/>
      <c r="X33"/>
      <c r="Y33"/>
      <c r="Z33"/>
      <c r="AA33"/>
    </row>
    <row r="34" spans="1:27" s="4" customFormat="1" ht="18.75" customHeight="1" x14ac:dyDescent="0.25">
      <c r="A34" s="90"/>
      <c r="B34" s="154" t="s">
        <v>125</v>
      </c>
      <c r="C34" s="154"/>
      <c r="D34" s="154"/>
      <c r="E34" s="97"/>
      <c r="F34" s="96"/>
      <c r="G34" s="96"/>
      <c r="H34" s="105">
        <v>697981.77599999995</v>
      </c>
      <c r="I34"/>
      <c r="J34" s="36"/>
      <c r="K34" s="51"/>
      <c r="L34" s="51"/>
      <c r="M34" s="51"/>
      <c r="N34" s="51"/>
      <c r="O34" s="51"/>
      <c r="P34"/>
      <c r="Q34"/>
      <c r="R34"/>
      <c r="S34"/>
      <c r="T34"/>
      <c r="U34"/>
      <c r="V34"/>
      <c r="W34"/>
      <c r="X34"/>
      <c r="Y34"/>
      <c r="Z34"/>
      <c r="AA34"/>
    </row>
    <row r="35" spans="1:27" s="4" customFormat="1" ht="18.75" customHeight="1" x14ac:dyDescent="0.25">
      <c r="A35" s="90"/>
      <c r="B35" s="158" t="s">
        <v>126</v>
      </c>
      <c r="C35" s="159"/>
      <c r="D35" s="160"/>
      <c r="E35" s="97"/>
      <c r="F35" s="96"/>
      <c r="G35" s="96"/>
      <c r="H35" s="105">
        <v>242513.45999999996</v>
      </c>
      <c r="I35"/>
      <c r="J35" s="36"/>
      <c r="K35" s="51"/>
      <c r="L35" s="51"/>
      <c r="M35" s="51"/>
      <c r="N35" s="51"/>
      <c r="O35" s="51"/>
      <c r="P35"/>
      <c r="Q35"/>
      <c r="R35"/>
      <c r="S35"/>
      <c r="T35"/>
      <c r="U35"/>
      <c r="V35"/>
      <c r="W35"/>
      <c r="X35"/>
      <c r="Y35"/>
      <c r="Z35"/>
      <c r="AA35"/>
    </row>
    <row r="36" spans="1:27" s="4" customFormat="1" ht="18" customHeight="1" x14ac:dyDescent="0.25">
      <c r="A36" s="90"/>
      <c r="B36" s="102" t="s">
        <v>127</v>
      </c>
      <c r="C36" s="91"/>
      <c r="D36" s="91"/>
      <c r="E36" s="97"/>
      <c r="F36" s="96"/>
      <c r="G36" s="96"/>
      <c r="H36" s="105">
        <v>716943.25199999998</v>
      </c>
      <c r="I36"/>
      <c r="J36" s="36"/>
      <c r="K36" s="51"/>
      <c r="L36" s="51"/>
      <c r="M36" s="51"/>
      <c r="N36" s="51"/>
      <c r="O36" s="51"/>
      <c r="P36"/>
      <c r="Q36"/>
      <c r="R36"/>
      <c r="S36"/>
      <c r="T36"/>
      <c r="U36"/>
      <c r="V36"/>
      <c r="W36"/>
      <c r="X36"/>
      <c r="Y36"/>
      <c r="Z36"/>
      <c r="AA36"/>
    </row>
    <row r="37" spans="1:27" s="4" customFormat="1" ht="40.5" customHeight="1" x14ac:dyDescent="0.25">
      <c r="A37" s="90"/>
      <c r="B37" s="167" t="s">
        <v>145</v>
      </c>
      <c r="C37" s="168"/>
      <c r="D37" s="169"/>
      <c r="E37" s="97"/>
      <c r="F37" s="96">
        <v>6900</v>
      </c>
      <c r="G37" s="96">
        <v>59.56</v>
      </c>
      <c r="H37" s="105">
        <f t="shared" ref="H37:H44" si="0">F37*G37</f>
        <v>410964</v>
      </c>
      <c r="I37"/>
      <c r="J37" s="36"/>
      <c r="K37" s="51"/>
      <c r="L37" s="51"/>
      <c r="M37" s="51"/>
      <c r="N37" s="51"/>
      <c r="O37" s="51"/>
      <c r="P37"/>
      <c r="Q37"/>
      <c r="R37"/>
      <c r="S37"/>
      <c r="T37"/>
      <c r="U37"/>
      <c r="V37"/>
      <c r="W37"/>
      <c r="X37"/>
      <c r="Y37"/>
      <c r="Z37"/>
      <c r="AA37"/>
    </row>
    <row r="38" spans="1:27" s="4" customFormat="1" ht="18" customHeight="1" x14ac:dyDescent="0.25">
      <c r="A38" s="90"/>
      <c r="B38" s="158" t="s">
        <v>146</v>
      </c>
      <c r="C38" s="159"/>
      <c r="D38" s="160"/>
      <c r="E38" s="97"/>
      <c r="F38" s="96">
        <v>1500</v>
      </c>
      <c r="G38" s="96">
        <v>47</v>
      </c>
      <c r="H38" s="105">
        <f t="shared" si="0"/>
        <v>70500</v>
      </c>
      <c r="I38"/>
      <c r="J38" s="36"/>
      <c r="K38" s="51"/>
      <c r="L38" s="51"/>
      <c r="M38" s="51"/>
      <c r="N38" s="51"/>
      <c r="O38" s="51"/>
      <c r="P38"/>
      <c r="Q38"/>
      <c r="R38"/>
      <c r="S38"/>
      <c r="T38"/>
      <c r="U38"/>
      <c r="V38"/>
      <c r="W38"/>
      <c r="X38"/>
      <c r="Y38"/>
      <c r="Z38"/>
      <c r="AA38"/>
    </row>
    <row r="39" spans="1:27" s="4" customFormat="1" ht="38.25" customHeight="1" x14ac:dyDescent="0.25">
      <c r="A39" s="90"/>
      <c r="B39" s="167" t="s">
        <v>147</v>
      </c>
      <c r="C39" s="170"/>
      <c r="D39" s="171"/>
      <c r="E39" s="97"/>
      <c r="F39" s="96">
        <v>880</v>
      </c>
      <c r="G39" s="96">
        <v>418.76</v>
      </c>
      <c r="H39" s="105">
        <f t="shared" si="0"/>
        <v>368508.8</v>
      </c>
      <c r="I39"/>
      <c r="J39" s="36">
        <f>H31+H34+H35+H36+H45+H47+H48+H49+H50+H53+H54+H55+H56+H57+H59+H61</f>
        <v>4625723.027999999</v>
      </c>
      <c r="K39" s="51"/>
      <c r="L39" s="51"/>
      <c r="M39" s="51"/>
      <c r="N39" s="51"/>
      <c r="O39" s="51"/>
      <c r="P39"/>
      <c r="Q39"/>
      <c r="R39"/>
      <c r="S39"/>
      <c r="T39"/>
      <c r="U39"/>
      <c r="V39"/>
      <c r="W39"/>
      <c r="X39"/>
      <c r="Y39"/>
      <c r="Z39"/>
      <c r="AA39"/>
    </row>
    <row r="40" spans="1:27" s="4" customFormat="1" ht="27.75" customHeight="1" x14ac:dyDescent="0.25">
      <c r="A40" s="90"/>
      <c r="B40" s="167" t="s">
        <v>148</v>
      </c>
      <c r="C40" s="168"/>
      <c r="D40" s="169"/>
      <c r="E40" s="97"/>
      <c r="F40" s="96">
        <v>800</v>
      </c>
      <c r="G40" s="96">
        <v>247.4</v>
      </c>
      <c r="H40" s="105">
        <f t="shared" si="0"/>
        <v>197920</v>
      </c>
      <c r="I40"/>
      <c r="J40" s="36"/>
      <c r="K40" s="51"/>
      <c r="L40" s="51"/>
      <c r="M40" s="51"/>
      <c r="N40" s="51"/>
      <c r="O40" s="51"/>
      <c r="P40"/>
      <c r="Q40"/>
      <c r="R40"/>
      <c r="S40"/>
      <c r="T40"/>
      <c r="U40"/>
      <c r="V40"/>
      <c r="W40"/>
      <c r="X40"/>
      <c r="Y40"/>
      <c r="Z40"/>
      <c r="AA40"/>
    </row>
    <row r="41" spans="1:27" s="4" customFormat="1" ht="24.75" customHeight="1" x14ac:dyDescent="0.25">
      <c r="A41" s="90"/>
      <c r="B41" s="158" t="s">
        <v>149</v>
      </c>
      <c r="C41" s="159"/>
      <c r="D41" s="160"/>
      <c r="E41" s="97"/>
      <c r="F41" s="96">
        <v>190</v>
      </c>
      <c r="G41" s="96">
        <v>355.97</v>
      </c>
      <c r="H41" s="105">
        <f t="shared" si="0"/>
        <v>67634.3</v>
      </c>
      <c r="I41"/>
      <c r="J41" s="36"/>
      <c r="K41" s="51"/>
      <c r="L41" s="51"/>
      <c r="M41" s="51"/>
      <c r="N41" s="51"/>
      <c r="O41" s="51"/>
      <c r="P41"/>
      <c r="Q41"/>
      <c r="R41"/>
      <c r="S41"/>
      <c r="T41"/>
      <c r="U41"/>
      <c r="V41"/>
      <c r="W41"/>
      <c r="X41"/>
      <c r="Y41"/>
      <c r="Z41"/>
      <c r="AA41"/>
    </row>
    <row r="42" spans="1:27" s="4" customFormat="1" ht="28.5" customHeight="1" x14ac:dyDescent="0.25">
      <c r="A42" s="90"/>
      <c r="B42" s="167" t="s">
        <v>150</v>
      </c>
      <c r="C42" s="168"/>
      <c r="D42" s="169"/>
      <c r="E42" s="97"/>
      <c r="F42" s="96">
        <v>260</v>
      </c>
      <c r="G42" s="96">
        <v>131.6</v>
      </c>
      <c r="H42" s="105">
        <f t="shared" si="0"/>
        <v>34216</v>
      </c>
      <c r="I42"/>
      <c r="J42" s="36"/>
      <c r="K42" s="51"/>
      <c r="L42" s="51"/>
      <c r="M42" s="51"/>
      <c r="N42" s="51"/>
      <c r="O42" s="51"/>
      <c r="P42"/>
      <c r="Q42"/>
      <c r="R42"/>
      <c r="S42"/>
      <c r="T42"/>
      <c r="U42"/>
      <c r="V42"/>
      <c r="W42"/>
      <c r="X42"/>
      <c r="Y42"/>
      <c r="Z42"/>
      <c r="AA42"/>
    </row>
    <row r="43" spans="1:27" s="4" customFormat="1" ht="28.5" customHeight="1" x14ac:dyDescent="0.25">
      <c r="A43" s="90"/>
      <c r="B43" s="167" t="s">
        <v>151</v>
      </c>
      <c r="C43" s="168"/>
      <c r="D43" s="169"/>
      <c r="E43" s="97"/>
      <c r="F43" s="96">
        <v>600</v>
      </c>
      <c r="G43" s="96">
        <v>69.67</v>
      </c>
      <c r="H43" s="105">
        <f t="shared" si="0"/>
        <v>41802</v>
      </c>
      <c r="I43"/>
      <c r="J43" s="36"/>
      <c r="K43" s="51"/>
      <c r="L43" s="51"/>
      <c r="M43" s="51"/>
      <c r="N43" s="51"/>
      <c r="O43" s="51"/>
      <c r="P43"/>
      <c r="Q43"/>
      <c r="R43"/>
      <c r="S43"/>
      <c r="T43"/>
      <c r="U43"/>
      <c r="V43"/>
      <c r="W43"/>
      <c r="X43"/>
      <c r="Y43"/>
      <c r="Z43"/>
      <c r="AA43"/>
    </row>
    <row r="44" spans="1:27" s="4" customFormat="1" ht="18" customHeight="1" x14ac:dyDescent="0.25">
      <c r="A44" s="90"/>
      <c r="B44" s="158" t="s">
        <v>152</v>
      </c>
      <c r="C44" s="159"/>
      <c r="D44" s="160"/>
      <c r="E44" s="97"/>
      <c r="F44" s="96">
        <v>600</v>
      </c>
      <c r="G44" s="96">
        <v>104.5</v>
      </c>
      <c r="H44" s="105">
        <f t="shared" si="0"/>
        <v>62700</v>
      </c>
      <c r="I44"/>
      <c r="J44" s="36"/>
      <c r="K44" s="51"/>
      <c r="L44" s="51"/>
      <c r="M44" s="51"/>
      <c r="N44" s="51"/>
      <c r="O44" s="51"/>
      <c r="P44"/>
      <c r="Q44"/>
      <c r="R44"/>
      <c r="S44"/>
      <c r="T44"/>
      <c r="U44"/>
      <c r="V44"/>
      <c r="W44"/>
      <c r="X44"/>
      <c r="Y44"/>
      <c r="Z44"/>
      <c r="AA44"/>
    </row>
    <row r="45" spans="1:27" s="4" customFormat="1" ht="15.75" customHeight="1" x14ac:dyDescent="0.25">
      <c r="A45" s="90"/>
      <c r="B45" s="154" t="s">
        <v>128</v>
      </c>
      <c r="C45" s="154"/>
      <c r="D45" s="154"/>
      <c r="E45" s="97"/>
      <c r="F45" s="96"/>
      <c r="G45" s="96"/>
      <c r="H45" s="105">
        <v>42756</v>
      </c>
      <c r="I45"/>
      <c r="J45" s="36"/>
      <c r="K45" s="51"/>
      <c r="L45" s="51"/>
      <c r="M45" s="51"/>
      <c r="N45" s="51"/>
      <c r="O45" s="51"/>
      <c r="P45"/>
      <c r="Q45"/>
      <c r="R45"/>
      <c r="S45"/>
      <c r="T45"/>
      <c r="U45"/>
      <c r="V45"/>
      <c r="W45"/>
      <c r="X45"/>
      <c r="Y45"/>
      <c r="Z45"/>
      <c r="AA45"/>
    </row>
    <row r="46" spans="1:27" s="4" customFormat="1" ht="17.25" hidden="1" customHeight="1" x14ac:dyDescent="0.25">
      <c r="A46" s="90"/>
      <c r="B46" s="154" t="s">
        <v>129</v>
      </c>
      <c r="C46" s="154"/>
      <c r="D46" s="154"/>
      <c r="E46" s="97"/>
      <c r="F46" s="96"/>
      <c r="G46" s="96"/>
      <c r="H46" s="105">
        <v>56207.712</v>
      </c>
      <c r="I46"/>
      <c r="J46" s="36"/>
      <c r="K46" s="51"/>
      <c r="L46" s="51"/>
      <c r="M46" s="51"/>
      <c r="N46" s="51"/>
      <c r="O46" s="51"/>
      <c r="P46"/>
      <c r="Q46"/>
      <c r="R46"/>
      <c r="S46"/>
      <c r="T46"/>
      <c r="U46"/>
      <c r="V46"/>
      <c r="W46"/>
      <c r="X46"/>
      <c r="Y46"/>
      <c r="Z46"/>
      <c r="AA46"/>
    </row>
    <row r="47" spans="1:27" s="4" customFormat="1" ht="17.25" customHeight="1" x14ac:dyDescent="0.25">
      <c r="A47" s="90"/>
      <c r="B47" s="158" t="s">
        <v>129</v>
      </c>
      <c r="C47" s="159"/>
      <c r="D47" s="160"/>
      <c r="E47" s="97"/>
      <c r="F47" s="96"/>
      <c r="G47" s="96"/>
      <c r="H47" s="105">
        <v>56207.712</v>
      </c>
      <c r="I47"/>
      <c r="J47" s="36"/>
      <c r="K47" s="51"/>
      <c r="L47" s="51"/>
      <c r="M47" s="51"/>
      <c r="N47" s="51"/>
      <c r="O47" s="51"/>
      <c r="P47"/>
      <c r="Q47"/>
      <c r="R47"/>
      <c r="S47"/>
      <c r="T47"/>
      <c r="U47"/>
      <c r="V47"/>
      <c r="W47"/>
      <c r="X47"/>
      <c r="Y47"/>
      <c r="Z47"/>
      <c r="AA47"/>
    </row>
    <row r="48" spans="1:27" s="4" customFormat="1" ht="27.75" customHeight="1" x14ac:dyDescent="0.25">
      <c r="A48" s="90"/>
      <c r="B48" s="154" t="s">
        <v>130</v>
      </c>
      <c r="C48" s="154"/>
      <c r="D48" s="154"/>
      <c r="E48" s="97"/>
      <c r="F48" s="96"/>
      <c r="G48" s="96"/>
      <c r="H48" s="105">
        <v>79255.824000000008</v>
      </c>
      <c r="I48"/>
      <c r="J48" s="36"/>
      <c r="K48" s="51"/>
      <c r="L48" s="51"/>
      <c r="M48" s="51"/>
      <c r="N48" s="51"/>
      <c r="O48" s="51"/>
      <c r="P48"/>
      <c r="Q48"/>
      <c r="R48"/>
      <c r="S48"/>
      <c r="T48"/>
      <c r="U48"/>
      <c r="V48"/>
      <c r="W48"/>
      <c r="X48"/>
      <c r="Y48"/>
      <c r="Z48"/>
      <c r="AA48"/>
    </row>
    <row r="49" spans="1:27" s="4" customFormat="1" ht="21.75" customHeight="1" x14ac:dyDescent="0.25">
      <c r="A49" s="89"/>
      <c r="B49" s="154" t="s">
        <v>138</v>
      </c>
      <c r="C49" s="154"/>
      <c r="D49" s="154"/>
      <c r="E49" s="97"/>
      <c r="F49" s="96"/>
      <c r="G49" s="96"/>
      <c r="H49" s="105">
        <v>1213167.06</v>
      </c>
      <c r="I49"/>
      <c r="J49" s="36"/>
      <c r="K49" s="51"/>
      <c r="L49" s="51"/>
      <c r="M49" s="51"/>
      <c r="N49" s="51"/>
      <c r="O49" s="51"/>
      <c r="P49"/>
      <c r="Q49"/>
      <c r="R49"/>
      <c r="S49"/>
      <c r="T49"/>
      <c r="U49"/>
      <c r="V49"/>
      <c r="W49"/>
      <c r="X49"/>
      <c r="Y49"/>
      <c r="Z49"/>
      <c r="AA49"/>
    </row>
    <row r="50" spans="1:27" s="4" customFormat="1" ht="15" customHeight="1" x14ac:dyDescent="0.25">
      <c r="A50" s="89"/>
      <c r="B50" s="164" t="s">
        <v>131</v>
      </c>
      <c r="C50" s="164"/>
      <c r="D50" s="164"/>
      <c r="E50" s="97"/>
      <c r="F50" s="96"/>
      <c r="G50" s="96"/>
      <c r="H50" s="105">
        <v>306457.06800000003</v>
      </c>
      <c r="I50"/>
      <c r="J50" s="36"/>
      <c r="K50" s="51"/>
      <c r="L50" s="51"/>
      <c r="M50" s="51"/>
      <c r="N50" s="51"/>
      <c r="O50" s="51"/>
      <c r="P50"/>
      <c r="Q50"/>
      <c r="R50"/>
      <c r="S50"/>
      <c r="T50"/>
      <c r="U50"/>
      <c r="V50"/>
      <c r="W50"/>
      <c r="X50"/>
      <c r="Y50"/>
      <c r="Z50"/>
      <c r="AA50"/>
    </row>
    <row r="51" spans="1:27" s="4" customFormat="1" ht="15" customHeight="1" x14ac:dyDescent="0.25">
      <c r="A51" s="89"/>
      <c r="B51" s="158" t="s">
        <v>143</v>
      </c>
      <c r="C51" s="165"/>
      <c r="D51" s="166"/>
      <c r="E51" s="97"/>
      <c r="F51" s="96">
        <v>1400</v>
      </c>
      <c r="G51" s="96"/>
      <c r="H51" s="105"/>
      <c r="I51"/>
      <c r="J51" s="36"/>
      <c r="K51" s="51"/>
      <c r="L51" s="51"/>
      <c r="M51" s="51"/>
      <c r="N51" s="51"/>
      <c r="O51" s="51"/>
      <c r="P51"/>
      <c r="Q51"/>
      <c r="R51"/>
      <c r="S51"/>
      <c r="T51"/>
      <c r="U51"/>
      <c r="V51"/>
      <c r="W51"/>
      <c r="X51"/>
      <c r="Y51"/>
      <c r="Z51"/>
      <c r="AA51"/>
    </row>
    <row r="52" spans="1:27" s="4" customFormat="1" ht="15" customHeight="1" x14ac:dyDescent="0.25">
      <c r="A52" s="89"/>
      <c r="B52" s="158" t="s">
        <v>144</v>
      </c>
      <c r="C52" s="165"/>
      <c r="D52" s="166"/>
      <c r="E52" s="97"/>
      <c r="F52" s="96">
        <v>800</v>
      </c>
      <c r="G52" s="96"/>
      <c r="H52" s="105"/>
      <c r="I52"/>
      <c r="J52" s="36"/>
      <c r="K52" s="51"/>
      <c r="L52" s="51"/>
      <c r="M52" s="51"/>
      <c r="N52" s="51"/>
      <c r="O52" s="51"/>
      <c r="P52"/>
      <c r="Q52"/>
      <c r="R52"/>
      <c r="S52"/>
      <c r="T52"/>
      <c r="U52"/>
      <c r="V52"/>
      <c r="W52"/>
      <c r="X52"/>
      <c r="Y52"/>
      <c r="Z52"/>
      <c r="AA52"/>
    </row>
    <row r="53" spans="1:27" s="4" customFormat="1" ht="21.75" customHeight="1" x14ac:dyDescent="0.25">
      <c r="A53" s="89"/>
      <c r="B53" s="164" t="s">
        <v>142</v>
      </c>
      <c r="C53" s="164"/>
      <c r="D53" s="164"/>
      <c r="E53" s="97"/>
      <c r="F53" s="96">
        <v>270</v>
      </c>
      <c r="G53" s="96">
        <v>345.5</v>
      </c>
      <c r="H53" s="104">
        <v>70076.423999999999</v>
      </c>
      <c r="I53" s="101">
        <v>93285</v>
      </c>
      <c r="J53" s="36"/>
      <c r="K53" s="51"/>
      <c r="L53" s="51"/>
      <c r="M53" s="51"/>
      <c r="N53" s="51"/>
      <c r="O53" s="51"/>
      <c r="P53"/>
      <c r="Q53"/>
      <c r="R53"/>
      <c r="S53"/>
      <c r="T53"/>
      <c r="U53"/>
      <c r="V53"/>
      <c r="W53"/>
      <c r="X53"/>
      <c r="Y53"/>
      <c r="Z53"/>
      <c r="AA53"/>
    </row>
    <row r="54" spans="1:27" s="4" customFormat="1" ht="16.5" customHeight="1" x14ac:dyDescent="0.25">
      <c r="A54" s="91"/>
      <c r="B54" s="154" t="s">
        <v>132</v>
      </c>
      <c r="C54" s="154"/>
      <c r="D54" s="154"/>
      <c r="E54" s="97"/>
      <c r="F54" s="96"/>
      <c r="G54" s="96"/>
      <c r="H54" s="105">
        <v>98421.671999999991</v>
      </c>
      <c r="I54"/>
      <c r="J54" s="36"/>
      <c r="K54" s="51"/>
      <c r="L54" s="51"/>
      <c r="M54" s="51"/>
      <c r="N54" s="51"/>
      <c r="O54" s="51"/>
      <c r="P54"/>
      <c r="Q54"/>
      <c r="R54"/>
      <c r="S54"/>
      <c r="T54"/>
      <c r="U54"/>
      <c r="V54"/>
      <c r="W54"/>
      <c r="X54"/>
      <c r="Y54"/>
      <c r="Z54"/>
      <c r="AA54"/>
    </row>
    <row r="55" spans="1:27" s="4" customFormat="1" ht="28.5" customHeight="1" x14ac:dyDescent="0.25">
      <c r="A55" s="89"/>
      <c r="B55" s="154" t="s">
        <v>133</v>
      </c>
      <c r="C55" s="154"/>
      <c r="D55" s="154"/>
      <c r="E55" s="97"/>
      <c r="F55" s="96"/>
      <c r="G55" s="96"/>
      <c r="H55" s="105">
        <v>398053.08</v>
      </c>
      <c r="I55"/>
      <c r="J55" s="36"/>
      <c r="K55" s="51"/>
      <c r="L55" s="51"/>
      <c r="M55" s="51"/>
      <c r="N55" s="51"/>
      <c r="O55" s="51"/>
      <c r="P55"/>
      <c r="Q55"/>
      <c r="R55"/>
      <c r="S55"/>
      <c r="T55"/>
      <c r="U55"/>
      <c r="V55"/>
      <c r="W55"/>
      <c r="X55"/>
      <c r="Y55"/>
      <c r="Z55"/>
      <c r="AA55"/>
    </row>
    <row r="56" spans="1:27" s="4" customFormat="1" ht="20.25" customHeight="1" x14ac:dyDescent="0.25">
      <c r="A56" s="89"/>
      <c r="B56" s="154" t="s">
        <v>134</v>
      </c>
      <c r="C56" s="154"/>
      <c r="D56" s="154"/>
      <c r="E56" s="97"/>
      <c r="F56" s="96"/>
      <c r="G56" s="96"/>
      <c r="H56" s="105">
        <v>206568</v>
      </c>
      <c r="I56"/>
      <c r="J56" s="36"/>
      <c r="K56" s="51"/>
      <c r="L56" s="51"/>
      <c r="M56" s="51"/>
      <c r="N56" s="51"/>
      <c r="O56" s="51"/>
      <c r="P56"/>
      <c r="Q56"/>
      <c r="R56"/>
      <c r="S56"/>
      <c r="T56"/>
      <c r="U56"/>
      <c r="V56"/>
      <c r="W56"/>
      <c r="X56"/>
      <c r="Y56"/>
      <c r="Z56"/>
      <c r="AA56"/>
    </row>
    <row r="57" spans="1:27" s="4" customFormat="1" ht="22.5" customHeight="1" x14ac:dyDescent="0.25">
      <c r="A57" s="89"/>
      <c r="B57" s="91" t="s">
        <v>135</v>
      </c>
      <c r="C57" s="91"/>
      <c r="D57" s="91"/>
      <c r="E57" s="97"/>
      <c r="F57" s="96"/>
      <c r="G57" s="96"/>
      <c r="H57" s="105">
        <v>135139.13999999998</v>
      </c>
      <c r="I57"/>
      <c r="J57" s="36"/>
      <c r="K57" s="51"/>
      <c r="L57" s="51"/>
      <c r="M57" s="51"/>
      <c r="N57" s="51"/>
      <c r="O57" s="51"/>
      <c r="P57"/>
      <c r="Q57"/>
      <c r="R57"/>
      <c r="S57"/>
      <c r="T57"/>
      <c r="U57"/>
      <c r="V57"/>
      <c r="W57"/>
      <c r="X57"/>
      <c r="Y57"/>
      <c r="Z57"/>
      <c r="AA57"/>
    </row>
    <row r="58" spans="1:27" s="4" customFormat="1" ht="21" customHeight="1" x14ac:dyDescent="0.25">
      <c r="A58" s="89"/>
      <c r="B58" s="154" t="s">
        <v>136</v>
      </c>
      <c r="C58" s="154"/>
      <c r="D58" s="154"/>
      <c r="E58" s="97"/>
      <c r="F58" s="96"/>
      <c r="G58" s="96"/>
      <c r="H58" s="105">
        <v>135139.13999999998</v>
      </c>
      <c r="I58"/>
      <c r="J58" s="36"/>
      <c r="K58" s="51"/>
      <c r="L58" s="51"/>
      <c r="M58" s="51"/>
      <c r="N58" s="51"/>
      <c r="O58" s="51"/>
      <c r="P58"/>
      <c r="Q58"/>
      <c r="R58"/>
      <c r="S58"/>
      <c r="T58"/>
      <c r="U58"/>
      <c r="V58"/>
      <c r="W58"/>
      <c r="X58"/>
      <c r="Y58"/>
      <c r="Z58"/>
      <c r="AA58"/>
    </row>
    <row r="59" spans="1:27" s="4" customFormat="1" ht="21.75" customHeight="1" x14ac:dyDescent="0.25">
      <c r="A59" s="89"/>
      <c r="B59" s="154" t="s">
        <v>137</v>
      </c>
      <c r="C59" s="154"/>
      <c r="D59" s="154"/>
      <c r="E59" s="97"/>
      <c r="F59" s="96"/>
      <c r="G59" s="96"/>
      <c r="H59" s="105">
        <v>77060.639999999999</v>
      </c>
      <c r="I59"/>
      <c r="J59" s="36"/>
      <c r="K59" s="51"/>
      <c r="L59" s="51"/>
      <c r="M59" s="51"/>
      <c r="N59" s="51"/>
      <c r="O59" s="51"/>
      <c r="P59"/>
      <c r="Q59"/>
      <c r="R59"/>
      <c r="S59"/>
      <c r="T59"/>
      <c r="U59"/>
      <c r="V59"/>
      <c r="W59"/>
      <c r="X59"/>
      <c r="Y59"/>
      <c r="Z59"/>
      <c r="AA59"/>
    </row>
    <row r="60" spans="1:27" s="4" customFormat="1" ht="22.5" customHeight="1" x14ac:dyDescent="0.3">
      <c r="A60" s="89"/>
      <c r="B60" s="157" t="s">
        <v>139</v>
      </c>
      <c r="C60" s="157"/>
      <c r="D60" s="157"/>
      <c r="E60" s="92"/>
      <c r="F60" s="93"/>
      <c r="G60" s="93"/>
      <c r="H60" s="106">
        <v>423433.33</v>
      </c>
      <c r="I60"/>
      <c r="J60" s="36"/>
      <c r="K60" s="51"/>
      <c r="L60" s="51"/>
      <c r="M60" s="51"/>
      <c r="N60" s="51"/>
      <c r="O60" s="51"/>
      <c r="P60"/>
      <c r="Q60"/>
      <c r="R60"/>
      <c r="S60"/>
      <c r="T60"/>
      <c r="U60"/>
      <c r="V60"/>
      <c r="W60"/>
      <c r="X60"/>
      <c r="Y60"/>
      <c r="Z60"/>
      <c r="AA60"/>
    </row>
    <row r="61" spans="1:27" s="4" customFormat="1" ht="37.5" customHeight="1" x14ac:dyDescent="0.3">
      <c r="A61" s="89"/>
      <c r="B61" s="155" t="s">
        <v>140</v>
      </c>
      <c r="C61" s="156"/>
      <c r="D61" s="156"/>
      <c r="E61" s="92"/>
      <c r="F61" s="99">
        <v>950</v>
      </c>
      <c r="G61" s="99">
        <v>222</v>
      </c>
      <c r="H61" s="98">
        <v>210900</v>
      </c>
      <c r="I61"/>
      <c r="J61" s="36"/>
      <c r="K61" s="51"/>
      <c r="L61" s="51"/>
      <c r="M61" s="51"/>
      <c r="N61" s="51"/>
      <c r="O61" s="51"/>
      <c r="P61"/>
      <c r="Q61"/>
      <c r="R61"/>
      <c r="S61"/>
      <c r="T61"/>
      <c r="U61"/>
      <c r="V61"/>
      <c r="W61"/>
      <c r="X61"/>
      <c r="Y61"/>
      <c r="Z61"/>
      <c r="AA61"/>
    </row>
    <row r="62" spans="1:27" s="4" customFormat="1" ht="20.45" customHeight="1" x14ac:dyDescent="0.25">
      <c r="A62" s="95"/>
      <c r="B62" s="95"/>
      <c r="D62" s="95" t="s">
        <v>141</v>
      </c>
      <c r="E62" s="95"/>
      <c r="F62" s="94">
        <v>800</v>
      </c>
      <c r="G62" s="100">
        <v>265.67</v>
      </c>
      <c r="H62" s="107">
        <v>212533.33</v>
      </c>
      <c r="I62"/>
      <c r="J62" s="36"/>
      <c r="K62" s="51"/>
      <c r="L62" s="51"/>
      <c r="M62" s="51"/>
      <c r="N62" s="51"/>
      <c r="O62" s="51"/>
      <c r="P62"/>
      <c r="Q62"/>
      <c r="R62"/>
      <c r="S62"/>
      <c r="T62"/>
      <c r="U62"/>
      <c r="V62"/>
      <c r="W62"/>
      <c r="X62"/>
      <c r="Y62"/>
      <c r="Z62"/>
      <c r="AA62"/>
    </row>
    <row r="63" spans="1:27" s="4" customFormat="1" ht="20.45" customHeight="1" x14ac:dyDescent="0.25">
      <c r="A63" s="89"/>
      <c r="B63" s="89"/>
      <c r="C63" s="89"/>
      <c r="D63" s="89"/>
      <c r="E63" s="89"/>
      <c r="F63" s="89"/>
      <c r="G63" s="89"/>
      <c r="H63" s="89"/>
      <c r="I63"/>
      <c r="J63" s="36"/>
      <c r="K63" s="51"/>
      <c r="L63" s="51"/>
      <c r="M63" s="51"/>
      <c r="N63" s="51"/>
      <c r="O63" s="51"/>
      <c r="P63"/>
      <c r="Q63"/>
      <c r="R63"/>
      <c r="S63"/>
      <c r="T63"/>
      <c r="U63"/>
      <c r="V63"/>
      <c r="W63"/>
      <c r="X63"/>
      <c r="Y63"/>
      <c r="Z63"/>
      <c r="AA63"/>
    </row>
    <row r="64" spans="1:27" s="4" customFormat="1" ht="20.45" customHeight="1" x14ac:dyDescent="0.25">
      <c r="A64" s="89"/>
      <c r="B64" s="89"/>
      <c r="C64" s="89"/>
      <c r="D64" s="89"/>
      <c r="E64" s="89"/>
      <c r="F64" s="89"/>
      <c r="G64" s="89"/>
      <c r="H64" s="89"/>
      <c r="I64"/>
      <c r="J64" s="36"/>
      <c r="K64" s="51"/>
      <c r="L64" s="51"/>
      <c r="M64" s="51"/>
      <c r="N64" s="51"/>
      <c r="O64" s="51"/>
      <c r="P64"/>
      <c r="Q64"/>
      <c r="R64"/>
      <c r="S64"/>
      <c r="T64"/>
      <c r="U64"/>
      <c r="V64"/>
      <c r="W64"/>
      <c r="X64"/>
      <c r="Y64"/>
      <c r="Z64"/>
      <c r="AA64"/>
    </row>
    <row r="65" spans="1:27" s="4" customFormat="1" ht="30" customHeight="1" x14ac:dyDescent="0.25">
      <c r="A65"/>
      <c r="B65"/>
      <c r="C65"/>
      <c r="D65"/>
      <c r="E65"/>
      <c r="F65"/>
      <c r="G65"/>
      <c r="H65"/>
      <c r="I65"/>
      <c r="J65" s="36"/>
      <c r="K65" s="51"/>
      <c r="L65" s="51"/>
      <c r="M65" s="51"/>
      <c r="N65" s="51"/>
      <c r="O65" s="51"/>
      <c r="P65"/>
      <c r="Q65"/>
      <c r="R65"/>
      <c r="S65"/>
      <c r="T65"/>
      <c r="U65"/>
      <c r="V65"/>
      <c r="W65"/>
      <c r="X65"/>
      <c r="Y65"/>
      <c r="Z65"/>
      <c r="AA65"/>
    </row>
    <row r="66" spans="1:27" s="4" customFormat="1" ht="20.45" customHeight="1" x14ac:dyDescent="0.25">
      <c r="A66"/>
      <c r="B66"/>
      <c r="C66"/>
      <c r="D66"/>
      <c r="E66"/>
      <c r="F66"/>
      <c r="G66"/>
      <c r="H66"/>
      <c r="I66"/>
      <c r="J66" s="36"/>
      <c r="K66" s="51"/>
      <c r="L66" s="51"/>
      <c r="M66" s="51"/>
      <c r="N66" s="51"/>
      <c r="O66" s="51"/>
      <c r="P66"/>
      <c r="Q66"/>
      <c r="R66"/>
      <c r="S66"/>
      <c r="T66"/>
      <c r="U66"/>
      <c r="V66"/>
      <c r="W66"/>
      <c r="X66"/>
      <c r="Y66"/>
      <c r="Z66"/>
      <c r="AA66"/>
    </row>
    <row r="67" spans="1:27" s="4" customFormat="1" ht="22.15" customHeight="1" x14ac:dyDescent="0.25">
      <c r="A67"/>
      <c r="B67"/>
      <c r="C67"/>
      <c r="D67"/>
      <c r="E67"/>
      <c r="F67"/>
      <c r="G67"/>
      <c r="H67"/>
      <c r="I67"/>
      <c r="J67" s="36"/>
      <c r="K67" s="51"/>
      <c r="L67" s="51"/>
      <c r="M67" s="51"/>
      <c r="N67" s="51"/>
      <c r="O67" s="51"/>
      <c r="P67"/>
      <c r="Q67"/>
      <c r="R67"/>
      <c r="S67"/>
      <c r="T67"/>
      <c r="U67"/>
      <c r="V67"/>
      <c r="W67"/>
      <c r="X67"/>
      <c r="Y67"/>
      <c r="Z67"/>
      <c r="AA67"/>
    </row>
    <row r="68" spans="1:27" s="4" customFormat="1" ht="20.25" customHeight="1" x14ac:dyDescent="0.25">
      <c r="A68"/>
      <c r="B68"/>
      <c r="C68"/>
      <c r="D68"/>
      <c r="E68"/>
      <c r="F68"/>
      <c r="G68"/>
      <c r="H68"/>
      <c r="I68"/>
      <c r="J68" s="36"/>
      <c r="K68" s="51"/>
      <c r="L68" s="51"/>
      <c r="M68" s="51"/>
      <c r="N68" s="51"/>
      <c r="O68" s="51"/>
      <c r="P68"/>
      <c r="Q68"/>
      <c r="R68"/>
      <c r="S68"/>
      <c r="T68"/>
      <c r="U68"/>
      <c r="V68"/>
      <c r="W68"/>
      <c r="X68"/>
      <c r="Y68"/>
      <c r="Z68"/>
      <c r="AA68"/>
    </row>
    <row r="69" spans="1:27" s="4" customFormat="1" ht="16.899999999999999" customHeight="1" x14ac:dyDescent="0.25">
      <c r="A69"/>
      <c r="B69"/>
      <c r="C69"/>
      <c r="D69"/>
      <c r="E69"/>
      <c r="F69"/>
      <c r="G69"/>
      <c r="H69"/>
      <c r="I69"/>
      <c r="J69" s="36"/>
      <c r="K69" s="51"/>
      <c r="L69" s="51"/>
      <c r="M69" s="51"/>
      <c r="N69" s="51"/>
      <c r="O69" s="51"/>
      <c r="P69"/>
      <c r="Q69"/>
      <c r="R69"/>
      <c r="S69"/>
      <c r="T69"/>
      <c r="U69"/>
      <c r="V69"/>
      <c r="W69"/>
      <c r="X69"/>
      <c r="Y69"/>
      <c r="Z69"/>
      <c r="AA69"/>
    </row>
    <row r="70" spans="1:27" s="4" customFormat="1" ht="25.9" customHeight="1" x14ac:dyDescent="0.25">
      <c r="A70"/>
      <c r="B70"/>
      <c r="C70"/>
      <c r="D70"/>
      <c r="E70"/>
      <c r="F70"/>
      <c r="G70"/>
      <c r="H70"/>
      <c r="I70"/>
      <c r="J70" s="36"/>
      <c r="K70" s="51"/>
      <c r="L70" s="51"/>
      <c r="M70" s="51"/>
      <c r="N70" s="51"/>
      <c r="O70" s="51"/>
      <c r="P70"/>
      <c r="Q70"/>
      <c r="R70"/>
      <c r="S70"/>
      <c r="T70"/>
      <c r="U70"/>
      <c r="V70"/>
      <c r="W70"/>
      <c r="X70"/>
      <c r="Y70"/>
      <c r="Z70"/>
      <c r="AA70"/>
    </row>
    <row r="71" spans="1:27" s="4" customFormat="1" ht="30.75" customHeight="1" x14ac:dyDescent="0.25">
      <c r="A71"/>
      <c r="B71"/>
      <c r="C71"/>
      <c r="D71"/>
      <c r="E71"/>
      <c r="F71"/>
      <c r="G71"/>
      <c r="H71"/>
      <c r="I71"/>
      <c r="J71" s="36"/>
      <c r="K71" s="51"/>
      <c r="L71" s="51"/>
      <c r="M71" s="51"/>
      <c r="N71" s="51"/>
      <c r="O71" s="51"/>
      <c r="P71"/>
      <c r="Q71"/>
      <c r="R71"/>
      <c r="S71"/>
      <c r="T71"/>
      <c r="U71"/>
      <c r="V71"/>
      <c r="W71"/>
      <c r="X71"/>
      <c r="Y71"/>
      <c r="Z71"/>
      <c r="AA71"/>
    </row>
    <row r="72" spans="1:27" s="4" customFormat="1" ht="15" customHeight="1" x14ac:dyDescent="0.25">
      <c r="A72"/>
      <c r="B72"/>
      <c r="C72"/>
      <c r="D72"/>
      <c r="E72"/>
      <c r="F72"/>
      <c r="G72"/>
      <c r="H72"/>
      <c r="I72"/>
      <c r="J72" s="36"/>
      <c r="K72" s="51"/>
      <c r="L72" s="51"/>
      <c r="M72" s="51"/>
      <c r="N72" s="51"/>
      <c r="O72" s="51"/>
      <c r="P72"/>
      <c r="Q72"/>
      <c r="R72"/>
      <c r="S72"/>
      <c r="T72"/>
      <c r="U72"/>
      <c r="V72"/>
      <c r="W72"/>
      <c r="X72"/>
      <c r="Y72"/>
      <c r="Z72"/>
      <c r="AA72"/>
    </row>
    <row r="73" spans="1:27" s="4" customFormat="1" ht="19.149999999999999" customHeight="1" x14ac:dyDescent="0.25">
      <c r="A73"/>
      <c r="B73"/>
      <c r="C73"/>
      <c r="D73"/>
      <c r="E73"/>
      <c r="F73"/>
      <c r="G73"/>
      <c r="H73"/>
      <c r="I73"/>
      <c r="J73" s="36"/>
      <c r="K73" s="51"/>
      <c r="L73" s="51"/>
      <c r="M73" s="51"/>
      <c r="N73" s="51"/>
      <c r="O73" s="51"/>
      <c r="P73"/>
      <c r="Q73"/>
      <c r="R73"/>
      <c r="S73"/>
      <c r="T73"/>
      <c r="U73"/>
      <c r="V73"/>
      <c r="W73"/>
      <c r="X73"/>
      <c r="Y73"/>
      <c r="Z73"/>
      <c r="AA73"/>
    </row>
    <row r="74" spans="1:27" s="4" customFormat="1" ht="16.149999999999999" customHeight="1" x14ac:dyDescent="0.25">
      <c r="A74"/>
      <c r="B74"/>
      <c r="C74"/>
      <c r="D74"/>
      <c r="E74"/>
      <c r="F74"/>
      <c r="G74"/>
      <c r="H74"/>
      <c r="I74"/>
      <c r="J74" s="36"/>
      <c r="K74" s="51"/>
      <c r="L74" s="51"/>
      <c r="M74" s="51"/>
      <c r="N74" s="51"/>
      <c r="O74" s="51"/>
      <c r="P74"/>
      <c r="Q74"/>
      <c r="R74"/>
      <c r="S74"/>
      <c r="T74"/>
      <c r="U74"/>
      <c r="V74"/>
      <c r="W74"/>
      <c r="X74"/>
      <c r="Y74"/>
      <c r="Z74"/>
      <c r="AA74"/>
    </row>
    <row r="75" spans="1:27" s="4" customFormat="1" ht="28.5" customHeight="1" x14ac:dyDescent="0.25">
      <c r="A75"/>
      <c r="B75"/>
      <c r="C75"/>
      <c r="D75"/>
      <c r="E75"/>
      <c r="F75"/>
      <c r="G75"/>
      <c r="H75"/>
      <c r="I75"/>
      <c r="J75" s="36"/>
      <c r="K75" s="51"/>
      <c r="L75" s="51"/>
      <c r="M75" s="51"/>
      <c r="N75" s="51"/>
      <c r="O75" s="51"/>
      <c r="P75"/>
      <c r="Q75"/>
      <c r="R75"/>
      <c r="S75"/>
      <c r="T75"/>
      <c r="U75"/>
      <c r="V75"/>
      <c r="W75"/>
      <c r="X75"/>
      <c r="Y75"/>
      <c r="Z75"/>
      <c r="AA75"/>
    </row>
    <row r="76" spans="1:27" s="4" customFormat="1" ht="19.149999999999999" customHeight="1" x14ac:dyDescent="0.25">
      <c r="A76"/>
      <c r="B76"/>
      <c r="C76"/>
      <c r="D76"/>
      <c r="E76"/>
      <c r="F76"/>
      <c r="G76"/>
      <c r="H76"/>
      <c r="I76"/>
      <c r="J76" s="36"/>
      <c r="K76" s="51"/>
      <c r="L76" s="51"/>
      <c r="M76" s="51"/>
      <c r="N76" s="51"/>
      <c r="O76" s="51"/>
      <c r="P76"/>
      <c r="Q76"/>
      <c r="R76"/>
      <c r="S76"/>
      <c r="T76"/>
      <c r="U76"/>
      <c r="V76"/>
      <c r="W76"/>
      <c r="X76"/>
      <c r="Y76"/>
      <c r="Z76"/>
      <c r="AA76"/>
    </row>
    <row r="77" spans="1:27" s="4" customFormat="1" ht="43.5" customHeight="1" x14ac:dyDescent="0.25">
      <c r="A77"/>
      <c r="B77"/>
      <c r="C77"/>
      <c r="D77"/>
      <c r="E77"/>
      <c r="F77"/>
      <c r="G77"/>
      <c r="H77"/>
      <c r="I77"/>
      <c r="J77" s="36"/>
      <c r="K77" s="51"/>
      <c r="L77" s="51"/>
      <c r="M77" s="51"/>
      <c r="N77" s="51"/>
      <c r="O77" s="51"/>
      <c r="P77"/>
      <c r="Q77"/>
      <c r="R77"/>
      <c r="S77"/>
      <c r="T77"/>
      <c r="U77"/>
      <c r="V77"/>
      <c r="W77"/>
      <c r="X77"/>
      <c r="Y77"/>
      <c r="Z77"/>
      <c r="AA77"/>
    </row>
    <row r="78" spans="1:27" s="4" customFormat="1" ht="18" customHeight="1" x14ac:dyDescent="0.25">
      <c r="A78"/>
      <c r="B78"/>
      <c r="C78"/>
      <c r="D78"/>
      <c r="E78"/>
      <c r="F78"/>
      <c r="G78"/>
      <c r="H78"/>
      <c r="I78"/>
      <c r="J78" s="36"/>
      <c r="K78" s="51"/>
      <c r="L78" s="51"/>
      <c r="M78" s="51"/>
      <c r="N78" s="51"/>
      <c r="O78" s="51"/>
      <c r="P78"/>
      <c r="Q78"/>
      <c r="R78"/>
      <c r="S78"/>
      <c r="T78"/>
      <c r="U78"/>
      <c r="V78"/>
      <c r="W78"/>
      <c r="X78"/>
      <c r="Y78"/>
      <c r="Z78"/>
      <c r="AA78"/>
    </row>
    <row r="79" spans="1:27" s="4" customFormat="1" ht="20.25" customHeight="1" x14ac:dyDescent="0.25">
      <c r="A79"/>
      <c r="B79"/>
      <c r="C79"/>
      <c r="D79"/>
      <c r="E79"/>
      <c r="F79"/>
      <c r="G79"/>
      <c r="H79"/>
      <c r="I79"/>
      <c r="J79" s="36"/>
      <c r="K79" s="51"/>
      <c r="L79" s="51"/>
      <c r="M79" s="51"/>
      <c r="N79" s="51"/>
      <c r="O79" s="51"/>
      <c r="P79"/>
      <c r="Q79"/>
      <c r="R79"/>
      <c r="S79"/>
      <c r="T79"/>
      <c r="U79"/>
      <c r="V79"/>
      <c r="W79"/>
      <c r="X79"/>
      <c r="Y79"/>
      <c r="Z79"/>
      <c r="AA79"/>
    </row>
    <row r="80" spans="1:27" s="4" customFormat="1" ht="16.899999999999999" customHeight="1" x14ac:dyDescent="0.25">
      <c r="A80"/>
      <c r="B80"/>
      <c r="C80"/>
      <c r="D80"/>
      <c r="E80"/>
      <c r="F80"/>
      <c r="G80"/>
      <c r="H80"/>
      <c r="I80"/>
      <c r="J80" s="36"/>
      <c r="K80" s="51"/>
      <c r="L80" s="51"/>
      <c r="M80" s="51"/>
      <c r="N80" s="51"/>
      <c r="O80" s="51"/>
      <c r="P80"/>
      <c r="Q80"/>
      <c r="R80"/>
      <c r="S80"/>
      <c r="T80"/>
      <c r="U80"/>
      <c r="V80"/>
      <c r="W80"/>
      <c r="X80"/>
      <c r="Y80"/>
      <c r="Z80"/>
      <c r="AA80"/>
    </row>
    <row r="81" spans="1:27" s="4" customFormat="1" ht="15.6" customHeight="1" x14ac:dyDescent="0.25">
      <c r="A81"/>
      <c r="B81"/>
      <c r="C81"/>
      <c r="D81"/>
      <c r="E81"/>
      <c r="F81"/>
      <c r="G81"/>
      <c r="H81"/>
      <c r="I81"/>
      <c r="J81" s="36"/>
      <c r="K81" s="51"/>
      <c r="L81" s="51"/>
      <c r="M81" s="51"/>
      <c r="N81" s="51"/>
      <c r="O81" s="51"/>
      <c r="P81"/>
      <c r="Q81"/>
      <c r="R81"/>
      <c r="S81"/>
      <c r="T81"/>
      <c r="U81"/>
      <c r="V81"/>
      <c r="W81"/>
      <c r="X81"/>
      <c r="Y81"/>
      <c r="Z81"/>
      <c r="AA81"/>
    </row>
    <row r="82" spans="1:27" s="4" customFormat="1" ht="16.149999999999999" customHeight="1" x14ac:dyDescent="0.25">
      <c r="A82"/>
      <c r="B82"/>
      <c r="C82"/>
      <c r="D82"/>
      <c r="E82"/>
      <c r="F82"/>
      <c r="G82"/>
      <c r="H82"/>
      <c r="I82"/>
      <c r="J82" s="36"/>
      <c r="K82" s="51"/>
      <c r="L82" s="51"/>
      <c r="M82" s="51"/>
      <c r="N82" s="51"/>
      <c r="O82" s="51"/>
      <c r="P82"/>
      <c r="Q82"/>
      <c r="R82"/>
      <c r="S82"/>
      <c r="T82"/>
      <c r="U82"/>
      <c r="V82"/>
      <c r="W82"/>
      <c r="X82"/>
      <c r="Y82"/>
      <c r="Z82"/>
      <c r="AA82"/>
    </row>
    <row r="83" spans="1:27" s="4" customFormat="1" ht="13.15" customHeight="1" x14ac:dyDescent="0.25">
      <c r="A83"/>
      <c r="B83"/>
      <c r="C83"/>
      <c r="D83"/>
      <c r="E83"/>
      <c r="F83"/>
      <c r="G83"/>
      <c r="H83"/>
      <c r="I83"/>
      <c r="J83" s="36"/>
      <c r="K83" s="51"/>
      <c r="L83" s="51"/>
      <c r="M83" s="51"/>
      <c r="N83" s="51"/>
      <c r="O83" s="51"/>
      <c r="P83"/>
      <c r="Q83"/>
      <c r="R83"/>
      <c r="S83"/>
      <c r="T83"/>
      <c r="U83"/>
      <c r="V83"/>
      <c r="W83"/>
      <c r="X83"/>
      <c r="Y83"/>
      <c r="Z83"/>
      <c r="AA83"/>
    </row>
    <row r="84" spans="1:27" s="4" customFormat="1" ht="16.149999999999999" customHeight="1" x14ac:dyDescent="0.25">
      <c r="A84"/>
      <c r="B84"/>
      <c r="C84"/>
      <c r="D84"/>
      <c r="E84"/>
      <c r="F84"/>
      <c r="G84"/>
      <c r="H84"/>
      <c r="I84"/>
      <c r="J84" s="36"/>
      <c r="K84" s="51"/>
      <c r="L84" s="51"/>
      <c r="M84" s="51"/>
      <c r="N84" s="51"/>
      <c r="O84" s="51"/>
      <c r="P84"/>
      <c r="Q84"/>
      <c r="R84"/>
      <c r="S84"/>
      <c r="T84"/>
      <c r="U84"/>
      <c r="V84"/>
      <c r="W84"/>
      <c r="X84"/>
      <c r="Y84"/>
      <c r="Z84"/>
      <c r="AA84"/>
    </row>
    <row r="85" spans="1:27" s="4" customFormat="1" ht="15.6" customHeight="1" x14ac:dyDescent="0.25">
      <c r="A85"/>
      <c r="B85"/>
      <c r="C85"/>
      <c r="D85"/>
      <c r="E85"/>
      <c r="F85"/>
      <c r="G85"/>
      <c r="H85"/>
      <c r="I85"/>
      <c r="J85" s="36"/>
      <c r="K85" s="51"/>
      <c r="L85" s="51"/>
      <c r="M85" s="51"/>
      <c r="N85" s="51"/>
      <c r="O85" s="51"/>
      <c r="P85"/>
      <c r="Q85"/>
      <c r="R85"/>
      <c r="S85"/>
      <c r="T85"/>
      <c r="U85"/>
      <c r="V85"/>
      <c r="W85"/>
      <c r="X85"/>
      <c r="Y85"/>
      <c r="Z85"/>
      <c r="AA85"/>
    </row>
    <row r="86" spans="1:27" s="4" customFormat="1" ht="32.25" customHeight="1" x14ac:dyDescent="0.25">
      <c r="A86"/>
      <c r="B86"/>
      <c r="C86"/>
      <c r="D86"/>
      <c r="E86"/>
      <c r="F86"/>
      <c r="G86"/>
      <c r="H86"/>
      <c r="I86"/>
      <c r="J86" s="36"/>
      <c r="K86" s="51"/>
      <c r="L86" s="51"/>
      <c r="M86" s="51"/>
      <c r="N86" s="51"/>
      <c r="O86" s="51"/>
      <c r="P86"/>
      <c r="Q86"/>
      <c r="R86"/>
      <c r="S86"/>
      <c r="T86"/>
      <c r="U86"/>
      <c r="V86"/>
      <c r="W86"/>
      <c r="X86"/>
      <c r="Y86"/>
      <c r="Z86"/>
      <c r="AA86"/>
    </row>
    <row r="87" spans="1:27" s="4" customFormat="1" ht="40.9" customHeight="1" x14ac:dyDescent="0.25">
      <c r="A87"/>
      <c r="B87"/>
      <c r="C87"/>
      <c r="D87"/>
      <c r="E87"/>
      <c r="F87"/>
      <c r="G87"/>
      <c r="H87"/>
      <c r="I87"/>
      <c r="J87" s="36"/>
      <c r="K87" s="51"/>
      <c r="L87" s="51"/>
      <c r="M87" s="51"/>
      <c r="N87" s="51"/>
      <c r="O87" s="51"/>
      <c r="P87"/>
      <c r="Q87"/>
      <c r="R87"/>
      <c r="S87"/>
      <c r="T87"/>
      <c r="U87"/>
      <c r="V87"/>
      <c r="W87"/>
      <c r="X87"/>
      <c r="Y87"/>
      <c r="Z87"/>
      <c r="AA87"/>
    </row>
    <row r="88" spans="1:27" s="4" customFormat="1" ht="16.149999999999999" customHeight="1" x14ac:dyDescent="0.25">
      <c r="A88"/>
      <c r="B88"/>
      <c r="C88"/>
      <c r="D88"/>
      <c r="E88"/>
      <c r="F88"/>
      <c r="G88"/>
      <c r="H88"/>
      <c r="I88"/>
      <c r="J88" s="36"/>
      <c r="K88" s="51"/>
      <c r="L88" s="51"/>
      <c r="M88" s="51"/>
      <c r="N88" s="51"/>
      <c r="O88" s="51"/>
      <c r="P88"/>
      <c r="Q88"/>
      <c r="R88"/>
      <c r="S88"/>
      <c r="T88"/>
      <c r="U88"/>
      <c r="V88"/>
      <c r="W88"/>
      <c r="X88"/>
      <c r="Y88"/>
      <c r="Z88"/>
      <c r="AA88"/>
    </row>
    <row r="89" spans="1:27" s="4" customFormat="1" ht="16.149999999999999" customHeight="1" x14ac:dyDescent="0.25">
      <c r="A89"/>
      <c r="B89"/>
      <c r="C89"/>
      <c r="D89"/>
      <c r="E89"/>
      <c r="F89"/>
      <c r="G89"/>
      <c r="H89"/>
      <c r="I89"/>
      <c r="J89" s="36"/>
      <c r="K89" s="51"/>
      <c r="L89" s="51"/>
      <c r="M89" s="51"/>
      <c r="N89" s="51"/>
      <c r="O89" s="51"/>
      <c r="P89"/>
      <c r="Q89"/>
      <c r="R89"/>
      <c r="S89"/>
      <c r="T89"/>
      <c r="U89"/>
      <c r="V89"/>
      <c r="W89"/>
      <c r="X89"/>
      <c r="Y89"/>
      <c r="Z89"/>
      <c r="AA89"/>
    </row>
    <row r="90" spans="1:27" s="4" customFormat="1" ht="33" hidden="1" customHeight="1" x14ac:dyDescent="0.25">
      <c r="A90"/>
      <c r="B90"/>
      <c r="C90"/>
      <c r="D90"/>
      <c r="E90"/>
      <c r="F90"/>
      <c r="G90"/>
      <c r="H90"/>
      <c r="I90"/>
      <c r="J90" s="36"/>
      <c r="K90" s="51"/>
      <c r="L90" s="51"/>
      <c r="M90" s="51"/>
      <c r="N90" s="51"/>
      <c r="O90" s="51"/>
      <c r="P90"/>
      <c r="Q90"/>
      <c r="R90"/>
      <c r="S90"/>
      <c r="T90"/>
      <c r="U90"/>
      <c r="V90"/>
      <c r="W90"/>
      <c r="X90"/>
      <c r="Y90"/>
      <c r="Z90"/>
      <c r="AA90"/>
    </row>
    <row r="91" spans="1:27" s="4" customFormat="1" ht="33" hidden="1" customHeight="1" x14ac:dyDescent="0.25">
      <c r="A91"/>
      <c r="B91"/>
      <c r="C91"/>
      <c r="D91"/>
      <c r="E91"/>
      <c r="F91"/>
      <c r="G91"/>
      <c r="H91"/>
      <c r="I91"/>
      <c r="J91" s="36"/>
      <c r="K91" s="51"/>
      <c r="L91" s="51"/>
      <c r="M91" s="51"/>
      <c r="N91" s="51"/>
      <c r="O91" s="51"/>
      <c r="P91"/>
      <c r="Q91"/>
      <c r="R91"/>
      <c r="S91"/>
      <c r="T91"/>
      <c r="U91"/>
      <c r="V91"/>
      <c r="W91"/>
      <c r="X91"/>
      <c r="Y91"/>
      <c r="Z91"/>
      <c r="AA91"/>
    </row>
    <row r="92" spans="1:27" s="4" customFormat="1" ht="33" hidden="1" customHeight="1" x14ac:dyDescent="0.25">
      <c r="A92"/>
      <c r="B92"/>
      <c r="C92"/>
      <c r="D92"/>
      <c r="E92"/>
      <c r="F92"/>
      <c r="G92"/>
      <c r="H92"/>
      <c r="I92"/>
      <c r="J92" s="36"/>
      <c r="K92" s="51"/>
      <c r="L92" s="51"/>
      <c r="M92" s="51"/>
      <c r="N92" s="51"/>
      <c r="O92" s="51"/>
      <c r="P92"/>
      <c r="Q92"/>
      <c r="R92"/>
      <c r="S92"/>
      <c r="T92"/>
      <c r="U92"/>
      <c r="V92"/>
      <c r="W92"/>
      <c r="X92"/>
      <c r="Y92"/>
      <c r="Z92"/>
      <c r="AA92"/>
    </row>
    <row r="93" spans="1:27" s="4" customFormat="1" ht="17.25" customHeight="1" x14ac:dyDescent="0.25">
      <c r="A93"/>
      <c r="B93"/>
      <c r="C93"/>
      <c r="D93"/>
      <c r="E93"/>
      <c r="F93"/>
      <c r="G93"/>
      <c r="H93"/>
      <c r="I93"/>
      <c r="J93" s="36"/>
      <c r="K93" s="51"/>
      <c r="L93" s="51"/>
      <c r="M93" s="51"/>
      <c r="N93" s="51"/>
      <c r="O93" s="51"/>
      <c r="P93"/>
      <c r="Q93"/>
      <c r="R93"/>
      <c r="S93"/>
      <c r="T93"/>
      <c r="U93"/>
      <c r="V93"/>
      <c r="W93"/>
      <c r="X93"/>
      <c r="Y93"/>
      <c r="Z93"/>
      <c r="AA93"/>
    </row>
    <row r="94" spans="1:27" s="4" customFormat="1" ht="15.75" customHeight="1" x14ac:dyDescent="0.25">
      <c r="A94"/>
      <c r="B94"/>
      <c r="C94"/>
      <c r="D94"/>
      <c r="E94"/>
      <c r="F94"/>
      <c r="G94"/>
      <c r="H94"/>
      <c r="I94"/>
      <c r="J94" s="36"/>
      <c r="K94" s="51"/>
      <c r="L94" s="51"/>
      <c r="M94" s="51"/>
      <c r="N94" s="51"/>
      <c r="O94" s="51"/>
      <c r="P94"/>
      <c r="Q94"/>
      <c r="R94"/>
      <c r="S94"/>
      <c r="T94"/>
      <c r="U94"/>
      <c r="V94"/>
      <c r="W94"/>
      <c r="X94"/>
      <c r="Y94"/>
      <c r="Z94"/>
      <c r="AA94"/>
    </row>
    <row r="95" spans="1:27" s="4" customFormat="1" ht="19.5" customHeight="1" x14ac:dyDescent="0.25">
      <c r="A95"/>
      <c r="B95"/>
      <c r="C95"/>
      <c r="D95"/>
      <c r="E95"/>
      <c r="F95"/>
      <c r="G95"/>
      <c r="H95"/>
      <c r="I95"/>
      <c r="J95" s="36"/>
      <c r="K95" s="51"/>
      <c r="L95" s="51"/>
      <c r="M95" s="51"/>
      <c r="N95" s="51"/>
      <c r="O95" s="51"/>
      <c r="P95"/>
      <c r="Q95"/>
      <c r="R95"/>
      <c r="S95"/>
      <c r="T95"/>
      <c r="U95"/>
      <c r="V95"/>
      <c r="W95"/>
      <c r="X95"/>
      <c r="Y95"/>
      <c r="Z95"/>
      <c r="AA95"/>
    </row>
    <row r="96" spans="1:27" s="4" customFormat="1" ht="21" customHeight="1" x14ac:dyDescent="0.25">
      <c r="A96"/>
      <c r="B96"/>
      <c r="C96"/>
      <c r="D96"/>
      <c r="E96"/>
      <c r="F96"/>
      <c r="G96"/>
      <c r="H96"/>
      <c r="I96"/>
      <c r="J96" s="36"/>
      <c r="K96" s="51"/>
      <c r="L96" s="51"/>
      <c r="M96" s="51"/>
      <c r="N96" s="51"/>
      <c r="O96" s="51"/>
      <c r="P96"/>
      <c r="Q96"/>
      <c r="R96"/>
      <c r="S96"/>
      <c r="T96"/>
      <c r="U96"/>
      <c r="V96"/>
      <c r="W96"/>
      <c r="X96"/>
      <c r="Y96"/>
      <c r="Z96"/>
      <c r="AA96"/>
    </row>
    <row r="97" spans="1:27" s="4" customFormat="1" ht="18.600000000000001" customHeight="1" x14ac:dyDescent="0.25">
      <c r="A97"/>
      <c r="B97"/>
      <c r="C97"/>
      <c r="D97"/>
      <c r="E97"/>
      <c r="F97"/>
      <c r="G97"/>
      <c r="H97"/>
      <c r="I97"/>
      <c r="J97" s="36"/>
      <c r="K97" s="51"/>
      <c r="L97" s="51"/>
      <c r="M97" s="51"/>
      <c r="N97" s="51"/>
      <c r="O97" s="51"/>
      <c r="P97"/>
      <c r="Q97"/>
      <c r="R97"/>
      <c r="S97"/>
      <c r="T97"/>
      <c r="U97"/>
      <c r="V97"/>
      <c r="W97"/>
      <c r="X97"/>
      <c r="Y97"/>
      <c r="Z97"/>
      <c r="AA97"/>
    </row>
    <row r="98" spans="1:27" s="4" customFormat="1" ht="16.5" customHeight="1" x14ac:dyDescent="0.25">
      <c r="A98"/>
      <c r="B98"/>
      <c r="C98"/>
      <c r="D98"/>
      <c r="E98"/>
      <c r="F98"/>
      <c r="G98"/>
      <c r="H98"/>
      <c r="I98"/>
      <c r="J98" s="36"/>
      <c r="K98" s="51"/>
      <c r="L98" s="51"/>
      <c r="M98" s="51"/>
      <c r="N98" s="51"/>
      <c r="O98" s="51"/>
      <c r="P98"/>
      <c r="Q98"/>
      <c r="R98"/>
      <c r="S98"/>
      <c r="T98"/>
      <c r="U98"/>
      <c r="V98"/>
      <c r="W98"/>
      <c r="X98"/>
      <c r="Y98"/>
      <c r="Z98"/>
      <c r="AA98"/>
    </row>
    <row r="99" spans="1:27" s="4" customFormat="1" ht="17.45" customHeight="1" x14ac:dyDescent="0.25">
      <c r="A99"/>
      <c r="B99"/>
      <c r="C99"/>
      <c r="D99"/>
      <c r="E99"/>
      <c r="F99"/>
      <c r="G99"/>
      <c r="H99"/>
      <c r="I99"/>
      <c r="J99" s="36"/>
      <c r="K99" s="51"/>
      <c r="L99" s="51"/>
      <c r="M99" s="51"/>
      <c r="N99" s="51"/>
      <c r="O99" s="51"/>
      <c r="P99"/>
      <c r="Q99"/>
      <c r="R99"/>
      <c r="S99"/>
      <c r="T99"/>
      <c r="U99"/>
      <c r="V99"/>
      <c r="W99"/>
      <c r="X99"/>
      <c r="Y99"/>
      <c r="Z99"/>
      <c r="AA99"/>
    </row>
    <row r="100" spans="1:27" s="4" customFormat="1" ht="29.25" customHeight="1" x14ac:dyDescent="0.25">
      <c r="A100"/>
      <c r="B100"/>
      <c r="C100"/>
      <c r="D100"/>
      <c r="E100"/>
      <c r="F100"/>
      <c r="G100"/>
      <c r="H100"/>
      <c r="I100"/>
      <c r="J100" s="36"/>
      <c r="K100" s="51"/>
      <c r="L100" s="51"/>
      <c r="M100" s="51"/>
      <c r="N100" s="51"/>
      <c r="O100" s="51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s="4" customFormat="1" ht="16.149999999999999" customHeight="1" x14ac:dyDescent="0.25">
      <c r="A101"/>
      <c r="B101"/>
      <c r="C101"/>
      <c r="D101"/>
      <c r="E101"/>
      <c r="F101"/>
      <c r="G101"/>
      <c r="H101"/>
      <c r="I101"/>
      <c r="J101" s="36"/>
      <c r="K101" s="51"/>
      <c r="L101" s="51"/>
      <c r="M101" s="51"/>
      <c r="N101" s="51"/>
      <c r="O101" s="5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s="4" customFormat="1" ht="15.6" customHeight="1" x14ac:dyDescent="0.25">
      <c r="A102"/>
      <c r="B102"/>
      <c r="C102"/>
      <c r="D102"/>
      <c r="E102"/>
      <c r="F102"/>
      <c r="G102"/>
      <c r="H102"/>
      <c r="I102"/>
      <c r="J102" s="36"/>
      <c r="K102" s="51"/>
      <c r="L102" s="51"/>
      <c r="M102" s="51"/>
      <c r="N102" s="51"/>
      <c r="O102" s="51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s="4" customFormat="1" ht="15" customHeight="1" x14ac:dyDescent="0.25">
      <c r="A103"/>
      <c r="B103"/>
      <c r="C103"/>
      <c r="D103"/>
      <c r="E103"/>
      <c r="F103"/>
      <c r="G103"/>
      <c r="H103"/>
      <c r="I103"/>
      <c r="J103" s="36"/>
      <c r="K103" s="51"/>
      <c r="L103" s="51"/>
      <c r="M103" s="51"/>
      <c r="N103" s="51"/>
      <c r="O103" s="51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s="4" customFormat="1" ht="74.25" customHeight="1" x14ac:dyDescent="0.25">
      <c r="A104"/>
      <c r="B104"/>
      <c r="C104"/>
      <c r="D104"/>
      <c r="E104"/>
      <c r="F104"/>
      <c r="G104"/>
      <c r="H104"/>
      <c r="I104"/>
      <c r="J104" s="36"/>
      <c r="K104" s="51"/>
      <c r="L104" s="51"/>
      <c r="M104" s="51"/>
      <c r="N104" s="51"/>
      <c r="O104" s="51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s="4" customFormat="1" ht="21" customHeight="1" x14ac:dyDescent="0.25">
      <c r="A105"/>
      <c r="B105"/>
      <c r="C105"/>
      <c r="D105"/>
      <c r="E105"/>
      <c r="F105"/>
      <c r="G105"/>
      <c r="H105"/>
      <c r="I105"/>
      <c r="J105" s="36"/>
      <c r="K105" s="51"/>
      <c r="L105" s="51"/>
      <c r="M105" s="51"/>
      <c r="N105" s="51"/>
      <c r="O105" s="51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s="4" customFormat="1" ht="90" customHeight="1" x14ac:dyDescent="0.25">
      <c r="A106"/>
      <c r="B106"/>
      <c r="C106"/>
      <c r="D106"/>
      <c r="E106"/>
      <c r="F106"/>
      <c r="G106"/>
      <c r="H106"/>
      <c r="I106"/>
      <c r="J106" s="36"/>
      <c r="K106" s="51"/>
      <c r="L106" s="51"/>
      <c r="M106" s="51"/>
      <c r="N106" s="51"/>
      <c r="O106" s="51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s="4" customFormat="1" ht="26.25" customHeight="1" x14ac:dyDescent="0.25">
      <c r="A107"/>
      <c r="B107"/>
      <c r="C107"/>
      <c r="D107"/>
      <c r="E107"/>
      <c r="F107"/>
      <c r="G107"/>
      <c r="H107"/>
      <c r="I107"/>
      <c r="J107" s="36"/>
      <c r="K107" s="51"/>
      <c r="L107" s="51"/>
      <c r="M107" s="51"/>
      <c r="N107" s="51"/>
      <c r="O107" s="51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s="34" customFormat="1" ht="18.600000000000001" customHeight="1" x14ac:dyDescent="0.25">
      <c r="A108"/>
      <c r="B108"/>
      <c r="C108"/>
      <c r="D108"/>
      <c r="E108"/>
      <c r="F108"/>
      <c r="G108"/>
      <c r="H108"/>
      <c r="I108"/>
      <c r="J108" s="36"/>
      <c r="K108" s="51"/>
      <c r="L108" s="51"/>
      <c r="M108" s="51"/>
      <c r="N108" s="51"/>
      <c r="O108" s="51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s="40" customFormat="1" ht="12" customHeight="1" x14ac:dyDescent="0.25">
      <c r="A109"/>
      <c r="B109"/>
      <c r="C109"/>
      <c r="D109"/>
      <c r="E109"/>
      <c r="F109"/>
      <c r="G109"/>
      <c r="H109"/>
      <c r="I109"/>
      <c r="J109" s="36"/>
      <c r="K109" s="51"/>
      <c r="L109" s="51"/>
      <c r="M109" s="51"/>
      <c r="N109" s="51"/>
      <c r="O109" s="51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s="40" customFormat="1" ht="12" customHeight="1" x14ac:dyDescent="0.25">
      <c r="A110"/>
      <c r="B110"/>
      <c r="C110"/>
      <c r="D110"/>
      <c r="E110"/>
      <c r="F110"/>
      <c r="G110"/>
      <c r="H110"/>
      <c r="I110"/>
      <c r="J110" s="36"/>
      <c r="K110" s="51"/>
      <c r="L110" s="51"/>
      <c r="M110" s="51"/>
      <c r="N110" s="51"/>
      <c r="O110" s="51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s="42" customFormat="1" ht="16.899999999999999" customHeight="1" x14ac:dyDescent="0.25">
      <c r="A111"/>
      <c r="B111"/>
      <c r="C111"/>
      <c r="D111"/>
      <c r="E111"/>
      <c r="F111"/>
      <c r="G111"/>
      <c r="H111"/>
      <c r="I111"/>
      <c r="J111" s="36"/>
      <c r="K111" s="51"/>
      <c r="L111" s="51"/>
      <c r="M111" s="51"/>
      <c r="N111" s="51"/>
      <c r="O111" s="5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s="40" customFormat="1" ht="15" customHeight="1" x14ac:dyDescent="0.25">
      <c r="A112"/>
      <c r="B112"/>
      <c r="C112"/>
      <c r="D112"/>
      <c r="E112"/>
      <c r="F112"/>
      <c r="G112"/>
      <c r="H112"/>
      <c r="I112"/>
      <c r="J112" s="36"/>
      <c r="K112" s="51"/>
      <c r="L112" s="51"/>
      <c r="M112" s="51"/>
      <c r="N112" s="51"/>
      <c r="O112" s="51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s="42" customFormat="1" ht="19.149999999999999" customHeight="1" x14ac:dyDescent="0.25">
      <c r="A113"/>
      <c r="B113"/>
      <c r="C113"/>
      <c r="D113"/>
      <c r="E113"/>
      <c r="F113"/>
      <c r="G113"/>
      <c r="H113"/>
      <c r="I113"/>
      <c r="J113" s="36"/>
      <c r="K113" s="51"/>
      <c r="L113" s="51"/>
      <c r="M113" s="51"/>
      <c r="N113" s="51"/>
      <c r="O113" s="51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s="36" customFormat="1" x14ac:dyDescent="0.25">
      <c r="A114"/>
      <c r="B114"/>
      <c r="C114"/>
      <c r="D114"/>
      <c r="E114"/>
      <c r="F114"/>
      <c r="G114"/>
      <c r="H114"/>
      <c r="I114"/>
      <c r="K114" s="51"/>
      <c r="L114" s="51"/>
      <c r="M114" s="51"/>
      <c r="N114" s="51"/>
      <c r="O114" s="51"/>
      <c r="P114"/>
      <c r="Q114"/>
      <c r="R114"/>
      <c r="S114"/>
      <c r="T114"/>
      <c r="U114"/>
      <c r="V114"/>
      <c r="W114"/>
      <c r="X114"/>
      <c r="Y114"/>
      <c r="Z114"/>
      <c r="AA114"/>
    </row>
  </sheetData>
  <mergeCells count="51">
    <mergeCell ref="B28:E28"/>
    <mergeCell ref="B31:D31"/>
    <mergeCell ref="B32:D32"/>
    <mergeCell ref="B33:D33"/>
    <mergeCell ref="B59:D59"/>
    <mergeCell ref="B46:D46"/>
    <mergeCell ref="B48:D48"/>
    <mergeCell ref="B49:D49"/>
    <mergeCell ref="B50:D50"/>
    <mergeCell ref="B53:D53"/>
    <mergeCell ref="B51:D51"/>
    <mergeCell ref="B52:D52"/>
    <mergeCell ref="B42:D42"/>
    <mergeCell ref="B43:D43"/>
    <mergeCell ref="B44:D44"/>
    <mergeCell ref="B37:D37"/>
    <mergeCell ref="B45:D45"/>
    <mergeCell ref="B61:D61"/>
    <mergeCell ref="B60:D60"/>
    <mergeCell ref="B34:D34"/>
    <mergeCell ref="B35:D35"/>
    <mergeCell ref="B47:D47"/>
    <mergeCell ref="B54:D54"/>
    <mergeCell ref="B55:D55"/>
    <mergeCell ref="B56:D56"/>
    <mergeCell ref="B58:D58"/>
    <mergeCell ref="B38:D38"/>
    <mergeCell ref="B39:D39"/>
    <mergeCell ref="B40:D40"/>
    <mergeCell ref="B41:D41"/>
    <mergeCell ref="B21:E21"/>
    <mergeCell ref="B23:E23"/>
    <mergeCell ref="B24:E24"/>
    <mergeCell ref="B30:E30"/>
    <mergeCell ref="B13:E13"/>
    <mergeCell ref="B27:E27"/>
    <mergeCell ref="B25:E25"/>
    <mergeCell ref="B22:E22"/>
    <mergeCell ref="B14:E14"/>
    <mergeCell ref="B15:E15"/>
    <mergeCell ref="B16:E16"/>
    <mergeCell ref="B17:E17"/>
    <mergeCell ref="B18:E18"/>
    <mergeCell ref="B19:E19"/>
    <mergeCell ref="B20:E20"/>
    <mergeCell ref="B29:E29"/>
    <mergeCell ref="B4:E4"/>
    <mergeCell ref="B5:E5"/>
    <mergeCell ref="B6:E6"/>
    <mergeCell ref="B11:E11"/>
    <mergeCell ref="B12:E12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 (2)</vt:lpstr>
      <vt:lpstr>Лист1</vt:lpstr>
      <vt:lpstr>Лист1 (3)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2019-04-19T07:52:16Z</dcterms:modified>
</cp:coreProperties>
</file>